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drawings/drawing4.xml" ContentType="application/vnd.openxmlformats-officedocument.drawing+xml"/>
  <Override PartName="/xl/tables/table15.xml" ContentType="application/vnd.openxmlformats-officedocument.spreadsheetml.table+xml"/>
  <Override PartName="/xl/drawings/drawing5.xml" ContentType="application/vnd.openxmlformats-officedocument.drawing+xml"/>
  <Override PartName="/xl/tables/table16.xml" ContentType="application/vnd.openxmlformats-officedocument.spreadsheetml.table+xml"/>
  <Override PartName="/xl/drawings/drawing6.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7.xml" ContentType="application/vnd.openxmlformats-officedocument.drawing+xml"/>
  <Override PartName="/xl/tables/table22.xml" ContentType="application/vnd.openxmlformats-officedocument.spreadsheetml.table+xml"/>
  <Override PartName="/xl/drawings/drawing8.xml" ContentType="application/vnd.openxmlformats-officedocument.drawing+xml"/>
  <Override PartName="/xl/tables/table23.xml" ContentType="application/vnd.openxmlformats-officedocument.spreadsheetml.table+xml"/>
  <Override PartName="/xl/drawings/drawing9.xml" ContentType="application/vnd.openxmlformats-officedocument.drawing+xml"/>
  <Override PartName="/xl/tables/table24.xml" ContentType="application/vnd.openxmlformats-officedocument.spreadsheetml.table+xml"/>
  <Override PartName="/xl/drawings/drawing10.xml" ContentType="application/vnd.openxmlformats-officedocument.drawing+xml"/>
  <Override PartName="/xl/tables/table25.xml" ContentType="application/vnd.openxmlformats-officedocument.spreadsheetml.table+xml"/>
  <Override PartName="/xl/drawings/drawing11.xml" ContentType="application/vnd.openxmlformats-officedocument.drawing+xml"/>
  <Override PartName="/xl/tables/table26.xml" ContentType="application/vnd.openxmlformats-officedocument.spreadsheetml.table+xml"/>
  <Override PartName="/xl/drawings/drawing12.xml" ContentType="application/vnd.openxmlformats-officedocument.drawing+xml"/>
  <Override PartName="/xl/tables/table27.xml" ContentType="application/vnd.openxmlformats-officedocument.spreadsheetml.table+xml"/>
  <Override PartName="/xl/drawings/drawing13.xml" ContentType="application/vnd.openxmlformats-officedocument.drawing+xml"/>
  <Override PartName="/xl/tables/table28.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filterPrivacy="1"/>
  <xr:revisionPtr revIDLastSave="7" documentId="8_{CED238BD-5620-4C93-8C55-67EFF277ED8A}" xr6:coauthVersionLast="47" xr6:coauthVersionMax="47" xr10:uidLastSave="{FF776B4B-8748-4D27-87C1-B22748AC8225}"/>
  <workbookProtection lockStructure="1"/>
  <bookViews>
    <workbookView xWindow="-108" yWindow="-108" windowWidth="23256" windowHeight="12576" tabRatio="895" xr2:uid="{00000000-000D-0000-FFFF-FFFF00000000}"/>
  </bookViews>
  <sheets>
    <sheet name="Cover" sheetId="6" r:id="rId1"/>
    <sheet name="Contents" sheetId="17" r:id="rId2"/>
    <sheet name="Definitions" sheetId="14" r:id="rId3"/>
    <sheet name="Waste Types(to Hide)" sheetId="20" state="hidden" r:id="rId4"/>
    <sheet name="Site and Staff Requirements" sheetId="1" r:id="rId5"/>
    <sheet name="Supplies" sheetId="8" r:id="rId6"/>
    <sheet name="Tare Weights" sheetId="25" r:id="rId7"/>
    <sheet name="Sampling Plan &amp; Pre-Sort Weight" sheetId="19" r:id="rId8"/>
    <sheet name="Record Sort Data Day 1" sheetId="13" r:id="rId9"/>
    <sheet name="Record Sort Data Day 2" sheetId="21" r:id="rId10"/>
    <sheet name="Record Sort Data Day 3" sheetId="22" r:id="rId11"/>
    <sheet name="Record Sort Data Day 4" sheetId="23" r:id="rId12"/>
    <sheet name="Record Sort Data Day 5" sheetId="24" r:id="rId13"/>
    <sheet name="Data Analysis" sheetId="7" r:id="rId14"/>
  </sheets>
  <definedNames>
    <definedName name="Electronics" localSheetId="8">Table919[Electronics]</definedName>
    <definedName name="Electronics" localSheetId="9">Table919[Electronics]</definedName>
    <definedName name="Electronics" localSheetId="10">Table919[Electronics]</definedName>
    <definedName name="Electronics" localSheetId="11">Table919[Electronics]</definedName>
    <definedName name="Electronics" localSheetId="12">Table919[Electronics]</definedName>
    <definedName name="Electronics" localSheetId="6">Table919[Electronics]</definedName>
    <definedName name="Electronics">Table919[Electronics]</definedName>
    <definedName name="Glass" localSheetId="8">Table14[Glass]</definedName>
    <definedName name="Glass" localSheetId="9">Table14[Glass]</definedName>
    <definedName name="Glass" localSheetId="10">Table14[Glass]</definedName>
    <definedName name="Glass" localSheetId="11">Table14[Glass]</definedName>
    <definedName name="Glass" localSheetId="12">Table14[Glass]</definedName>
    <definedName name="Glass" localSheetId="6">Table14[Glass]</definedName>
    <definedName name="Glass">Table14[Glass]</definedName>
    <definedName name="Hazardous" localSheetId="8">Table18[Hazardous]</definedName>
    <definedName name="Hazardous" localSheetId="9">Table18[Hazardous]</definedName>
    <definedName name="Hazardous" localSheetId="10">Table18[Hazardous]</definedName>
    <definedName name="Hazardous" localSheetId="11">Table18[Hazardous]</definedName>
    <definedName name="Hazardous" localSheetId="12">Table18[Hazardous]</definedName>
    <definedName name="Hazardous" localSheetId="6">Table18[Hazardous]</definedName>
    <definedName name="Hazardous">Table18[Hazardous]</definedName>
    <definedName name="Metals" localSheetId="8">Table12[Metals]</definedName>
    <definedName name="Metals" localSheetId="9">Table12[Metals]</definedName>
    <definedName name="Metals" localSheetId="10">Table12[Metals]</definedName>
    <definedName name="Metals" localSheetId="11">Table12[Metals]</definedName>
    <definedName name="Metals" localSheetId="12">Table12[Metals]</definedName>
    <definedName name="Metals" localSheetId="6">Table12[Metals]</definedName>
    <definedName name="Metals">Table12[Metals]</definedName>
    <definedName name="Organics" localSheetId="8">Table8[Organics]</definedName>
    <definedName name="Organics" localSheetId="9">Table8[Organics]</definedName>
    <definedName name="Organics" localSheetId="10">Table8[Organics]</definedName>
    <definedName name="Organics" localSheetId="11">Table8[Organics]</definedName>
    <definedName name="Organics" localSheetId="12">Table8[Organics]</definedName>
    <definedName name="Organics" localSheetId="6">Table8[Organics]</definedName>
    <definedName name="Organics">Table8[Organics]</definedName>
    <definedName name="Others" localSheetId="9">Table17[Others]</definedName>
    <definedName name="Others" localSheetId="10">Table17[Others]</definedName>
    <definedName name="Others" localSheetId="11">Table17[Others]</definedName>
    <definedName name="Others" localSheetId="12">Table17[Others]</definedName>
    <definedName name="Others" localSheetId="6">Table17[Others]</definedName>
    <definedName name="Others">Table17[Others]</definedName>
    <definedName name="Paper" localSheetId="8">Table9[Paper]</definedName>
    <definedName name="Paper" localSheetId="9">Table9[Paper]</definedName>
    <definedName name="Paper" localSheetId="10">Table9[Paper]</definedName>
    <definedName name="Paper" localSheetId="11">Table9[Paper]</definedName>
    <definedName name="Paper" localSheetId="12">Table9[Paper]</definedName>
    <definedName name="Paper" localSheetId="6">Table9[Paper]</definedName>
    <definedName name="Paper">Table9[Paper]</definedName>
    <definedName name="PlasticsDense" localSheetId="8">Table10[PlasticsDense]</definedName>
    <definedName name="PlasticsDense" localSheetId="9">Table10[PlasticsDense]</definedName>
    <definedName name="PlasticsDense" localSheetId="10">Table10[PlasticsDense]</definedName>
    <definedName name="PlasticsDense" localSheetId="11">Table10[PlasticsDense]</definedName>
    <definedName name="PlasticsDense" localSheetId="12">Table10[PlasticsDense]</definedName>
    <definedName name="PlasticsDense" localSheetId="6">Table10[PlasticsDense]</definedName>
    <definedName name="PlasticsDense">Table10[PlasticsDense]</definedName>
    <definedName name="PlasticsFilms" localSheetId="8">Table11[PlasticsFilms]</definedName>
    <definedName name="PlasticsFilms" localSheetId="9">Table11[PlasticsFilms]</definedName>
    <definedName name="PlasticsFilms" localSheetId="10">Table11[PlasticsFilms]</definedName>
    <definedName name="PlasticsFilms" localSheetId="11">Table11[PlasticsFilms]</definedName>
    <definedName name="PlasticsFilms" localSheetId="12">Table11[PlasticsFilms]</definedName>
    <definedName name="PlasticsFilms" localSheetId="6">Table11[PlasticsFilms]</definedName>
    <definedName name="PlasticsFilms">Table11[PlasticsFilms]</definedName>
    <definedName name="RecordData" localSheetId="9">SortData1[]</definedName>
    <definedName name="RecordData" localSheetId="10">SortData1[]</definedName>
    <definedName name="RecordData" localSheetId="11">SortData1[]</definedName>
    <definedName name="RecordData" localSheetId="12">SortData1[]</definedName>
    <definedName name="RecordData" localSheetId="7">SortData1[]</definedName>
    <definedName name="RecordData" localSheetId="6">SortData1[]</definedName>
    <definedName name="RecordData">SortData1[]</definedName>
    <definedName name="TareWeights" localSheetId="9">#REF!</definedName>
    <definedName name="TareWeights" localSheetId="10">#REF!</definedName>
    <definedName name="TareWeights" localSheetId="11">#REF!</definedName>
    <definedName name="TareWeights" localSheetId="12">#REF!</definedName>
    <definedName name="TareWeights" localSheetId="7">#REF!</definedName>
    <definedName name="TareWeights" localSheetId="6">TareWeight1[]</definedName>
    <definedName name="TareWeights">#REF!</definedName>
    <definedName name="Textiles" localSheetId="8">Table15[Textiles]</definedName>
    <definedName name="Textiles" localSheetId="9">Table15[Textiles]</definedName>
    <definedName name="Textiles" localSheetId="10">Table15[Textiles]</definedName>
    <definedName name="Textiles" localSheetId="11">Table15[Textiles]</definedName>
    <definedName name="Textiles" localSheetId="12">Table15[Textiles]</definedName>
    <definedName name="Textiles" localSheetId="6">Table15[Textiles]</definedName>
    <definedName name="Textiles">Table15[Textiles]</definedName>
    <definedName name="WasteType" localSheetId="9">Table5[WasteType]</definedName>
    <definedName name="WasteType" localSheetId="10">Table5[WasteType]</definedName>
    <definedName name="WasteType" localSheetId="11">Table5[WasteType]</definedName>
    <definedName name="WasteType" localSheetId="12">Table5[WasteType]</definedName>
    <definedName name="WasteType" localSheetId="7">Table5[WasteType]</definedName>
    <definedName name="WasteType" localSheetId="6">Table5[WasteType]</definedName>
    <definedName name="WasteType">Table5[WasteType]</definedName>
    <definedName name="Wood" localSheetId="8">Table16[Wood]</definedName>
    <definedName name="Wood" localSheetId="9">Table16[Wood]</definedName>
    <definedName name="Wood" localSheetId="10">Table16[Wood]</definedName>
    <definedName name="Wood" localSheetId="11">Table16[Wood]</definedName>
    <definedName name="Wood" localSheetId="12">Table16[Wood]</definedName>
    <definedName name="Wood" localSheetId="6">Table16[Wood]</definedName>
    <definedName name="Wood">Table16[Wood]</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1" i="19" l="1"/>
  <c r="H12" i="19"/>
  <c r="H13" i="19"/>
  <c r="H14"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B7" i="21"/>
  <c r="B6" i="19"/>
  <c r="B7" i="24"/>
  <c r="B7" i="23"/>
  <c r="G12" i="21"/>
  <c r="G12" i="19"/>
  <c r="G11"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10" i="19"/>
  <c r="H10" i="19" s="1"/>
  <c r="G33" i="7"/>
  <c r="B21" i="7"/>
  <c r="B6" i="7"/>
  <c r="B7" i="13"/>
  <c r="B7" i="22"/>
  <c r="G39" i="24" l="1"/>
  <c r="G40" i="24"/>
  <c r="G41" i="24"/>
  <c r="G42" i="24"/>
  <c r="G43" i="24"/>
  <c r="G44" i="24"/>
  <c r="H44" i="24" s="1"/>
  <c r="G45" i="24"/>
  <c r="H45" i="24" s="1"/>
  <c r="G46" i="24"/>
  <c r="H46" i="24" s="1"/>
  <c r="G47" i="24"/>
  <c r="G48" i="24"/>
  <c r="G49" i="24"/>
  <c r="G50" i="24"/>
  <c r="G51" i="24"/>
  <c r="G52" i="24"/>
  <c r="G53" i="24"/>
  <c r="G54" i="24"/>
  <c r="G55" i="24"/>
  <c r="G56" i="24"/>
  <c r="G57" i="24"/>
  <c r="G58" i="24"/>
  <c r="G59" i="24"/>
  <c r="G60" i="24"/>
  <c r="G61" i="24"/>
  <c r="G62" i="24"/>
  <c r="G63" i="24"/>
  <c r="G64" i="24"/>
  <c r="G65" i="24"/>
  <c r="G66" i="24"/>
  <c r="G67" i="24"/>
  <c r="G68" i="24"/>
  <c r="G69" i="24"/>
  <c r="G70" i="24"/>
  <c r="G71" i="24"/>
  <c r="G72" i="24"/>
  <c r="G73" i="24"/>
  <c r="G74" i="24"/>
  <c r="G75" i="24"/>
  <c r="G76" i="24"/>
  <c r="G77" i="24"/>
  <c r="G78" i="24"/>
  <c r="G79" i="24"/>
  <c r="G80" i="24"/>
  <c r="G81" i="24"/>
  <c r="G82" i="24"/>
  <c r="G83" i="24"/>
  <c r="G84" i="24"/>
  <c r="G85" i="24"/>
  <c r="G86" i="24"/>
  <c r="G87" i="24"/>
  <c r="G88" i="24"/>
  <c r="G89" i="24"/>
  <c r="G90" i="24"/>
  <c r="G91" i="24"/>
  <c r="G92" i="24"/>
  <c r="G93" i="24"/>
  <c r="G94" i="24"/>
  <c r="G95" i="24"/>
  <c r="G96" i="24"/>
  <c r="G97" i="24"/>
  <c r="G98" i="24"/>
  <c r="G99" i="24"/>
  <c r="G100" i="24"/>
  <c r="G101" i="24"/>
  <c r="G102" i="24"/>
  <c r="G103" i="24"/>
  <c r="G104" i="24"/>
  <c r="G105" i="24"/>
  <c r="G106" i="24"/>
  <c r="G107" i="24"/>
  <c r="G108" i="24"/>
  <c r="G109" i="24"/>
  <c r="G110" i="24"/>
  <c r="H39" i="24"/>
  <c r="H40" i="24"/>
  <c r="H41" i="24"/>
  <c r="H42" i="24"/>
  <c r="H43" i="24"/>
  <c r="H47" i="24"/>
  <c r="H48" i="24"/>
  <c r="H49" i="24"/>
  <c r="H50" i="24"/>
  <c r="H51" i="24"/>
  <c r="H52" i="24"/>
  <c r="H53" i="24"/>
  <c r="H54" i="24"/>
  <c r="H55" i="24"/>
  <c r="H56" i="24"/>
  <c r="H57" i="24"/>
  <c r="H58" i="24"/>
  <c r="H59" i="24"/>
  <c r="H60" i="24"/>
  <c r="H61" i="24"/>
  <c r="H62" i="24"/>
  <c r="H63" i="24"/>
  <c r="H64" i="24"/>
  <c r="H65" i="24"/>
  <c r="H66" i="24"/>
  <c r="H67" i="24"/>
  <c r="H68" i="24"/>
  <c r="H69"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98" i="24"/>
  <c r="H99" i="24"/>
  <c r="H100" i="24"/>
  <c r="H101" i="24"/>
  <c r="H102" i="24"/>
  <c r="H103" i="24"/>
  <c r="H104" i="24"/>
  <c r="H105" i="24"/>
  <c r="H106" i="24"/>
  <c r="H107" i="24"/>
  <c r="H108" i="24"/>
  <c r="H109" i="24"/>
  <c r="H110" i="24"/>
  <c r="G39" i="23"/>
  <c r="G40" i="23"/>
  <c r="G41" i="23"/>
  <c r="G42" i="23"/>
  <c r="G43" i="23"/>
  <c r="H43" i="23" s="1"/>
  <c r="G44" i="23"/>
  <c r="G45" i="23"/>
  <c r="G46" i="23"/>
  <c r="G47" i="23"/>
  <c r="G48" i="23"/>
  <c r="G49" i="23"/>
  <c r="G50" i="23"/>
  <c r="G51" i="23"/>
  <c r="G52" i="23"/>
  <c r="G53" i="23"/>
  <c r="G54" i="23"/>
  <c r="G55" i="23"/>
  <c r="G56" i="23"/>
  <c r="G57" i="23"/>
  <c r="G58" i="23"/>
  <c r="G59" i="23"/>
  <c r="G60" i="23"/>
  <c r="G61" i="23"/>
  <c r="G62" i="23"/>
  <c r="G63" i="23"/>
  <c r="G64" i="23"/>
  <c r="G65" i="23"/>
  <c r="G66" i="23"/>
  <c r="G67" i="23"/>
  <c r="G68" i="23"/>
  <c r="G69" i="23"/>
  <c r="G70" i="23"/>
  <c r="G71" i="23"/>
  <c r="G72" i="23"/>
  <c r="G73" i="23"/>
  <c r="G74" i="23"/>
  <c r="G75" i="23"/>
  <c r="G76" i="23"/>
  <c r="G77" i="23"/>
  <c r="G78" i="23"/>
  <c r="G79" i="23"/>
  <c r="G80" i="23"/>
  <c r="G81" i="23"/>
  <c r="G82" i="23"/>
  <c r="G83" i="23"/>
  <c r="G84" i="23"/>
  <c r="G85" i="23"/>
  <c r="G86" i="23"/>
  <c r="G87" i="23"/>
  <c r="G88" i="23"/>
  <c r="G89" i="23"/>
  <c r="G90" i="23"/>
  <c r="G91" i="23"/>
  <c r="G92" i="23"/>
  <c r="G93" i="23"/>
  <c r="G94" i="23"/>
  <c r="G95" i="23"/>
  <c r="G96" i="23"/>
  <c r="G97" i="23"/>
  <c r="G98" i="23"/>
  <c r="G99" i="23"/>
  <c r="G100" i="23"/>
  <c r="G101" i="23"/>
  <c r="G102" i="23"/>
  <c r="G103" i="23"/>
  <c r="G104" i="23"/>
  <c r="G105" i="23"/>
  <c r="G106" i="23"/>
  <c r="G107" i="23"/>
  <c r="G108" i="23"/>
  <c r="G109" i="23"/>
  <c r="G110" i="23"/>
  <c r="H39" i="23"/>
  <c r="H40" i="23"/>
  <c r="H41" i="23"/>
  <c r="H42" i="23"/>
  <c r="H44" i="23"/>
  <c r="H45" i="23"/>
  <c r="H46" i="23"/>
  <c r="H47" i="23"/>
  <c r="H48" i="23"/>
  <c r="H49" i="23"/>
  <c r="H50" i="23"/>
  <c r="H51" i="23"/>
  <c r="H52" i="23"/>
  <c r="H53" i="23"/>
  <c r="H54" i="23"/>
  <c r="H55" i="23"/>
  <c r="H56" i="23"/>
  <c r="H57" i="23"/>
  <c r="H58" i="23"/>
  <c r="H59" i="23"/>
  <c r="H60" i="23"/>
  <c r="H61" i="23"/>
  <c r="H62" i="23"/>
  <c r="H63" i="23"/>
  <c r="H64" i="23"/>
  <c r="H65" i="23"/>
  <c r="H66" i="23"/>
  <c r="H67" i="23"/>
  <c r="H68" i="23"/>
  <c r="H69" i="23"/>
  <c r="H70" i="23"/>
  <c r="H71" i="23"/>
  <c r="H72" i="23"/>
  <c r="H73" i="23"/>
  <c r="H74" i="23"/>
  <c r="H75" i="23"/>
  <c r="H76" i="23"/>
  <c r="H77" i="23"/>
  <c r="H78" i="23"/>
  <c r="H79" i="23"/>
  <c r="H80" i="23"/>
  <c r="H81" i="23"/>
  <c r="H82" i="23"/>
  <c r="H83" i="23"/>
  <c r="H84" i="23"/>
  <c r="H85" i="23"/>
  <c r="H86" i="23"/>
  <c r="H87" i="23"/>
  <c r="H88" i="23"/>
  <c r="H89" i="23"/>
  <c r="H90" i="23"/>
  <c r="H91" i="23"/>
  <c r="H92" i="23"/>
  <c r="H93" i="23"/>
  <c r="H94" i="23"/>
  <c r="H95" i="23"/>
  <c r="H96" i="23"/>
  <c r="H97" i="23"/>
  <c r="H98" i="23"/>
  <c r="H99" i="23"/>
  <c r="H100" i="23"/>
  <c r="H101" i="23"/>
  <c r="H102" i="23"/>
  <c r="H103" i="23"/>
  <c r="H104" i="23"/>
  <c r="H105" i="23"/>
  <c r="H106" i="23"/>
  <c r="H107" i="23"/>
  <c r="H108" i="23"/>
  <c r="H109" i="23"/>
  <c r="H110" i="23"/>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G40" i="21"/>
  <c r="G41" i="21"/>
  <c r="G42" i="21"/>
  <c r="G43" i="21"/>
  <c r="G44" i="21"/>
  <c r="H44" i="21" s="1"/>
  <c r="G45" i="21"/>
  <c r="H45" i="21" s="1"/>
  <c r="G46" i="21"/>
  <c r="G47" i="21"/>
  <c r="H47" i="21" s="1"/>
  <c r="G48" i="21"/>
  <c r="G49" i="21"/>
  <c r="G50" i="21"/>
  <c r="G51" i="21"/>
  <c r="G52" i="21"/>
  <c r="H52" i="21" s="1"/>
  <c r="G53" i="21"/>
  <c r="H53" i="21" s="1"/>
  <c r="G54" i="21"/>
  <c r="G55" i="21"/>
  <c r="H55" i="21" s="1"/>
  <c r="G56" i="21"/>
  <c r="G57" i="21"/>
  <c r="G58" i="21"/>
  <c r="G59" i="21"/>
  <c r="G60" i="21"/>
  <c r="H60" i="21" s="1"/>
  <c r="G61" i="21"/>
  <c r="H61" i="21" s="1"/>
  <c r="G62" i="21"/>
  <c r="G63" i="21"/>
  <c r="H63" i="21" s="1"/>
  <c r="G64" i="21"/>
  <c r="G65" i="21"/>
  <c r="G66" i="21"/>
  <c r="G67" i="21"/>
  <c r="G68" i="21"/>
  <c r="H68" i="21" s="1"/>
  <c r="G69" i="21"/>
  <c r="H69" i="21" s="1"/>
  <c r="G70" i="21"/>
  <c r="G71" i="21"/>
  <c r="H71" i="21" s="1"/>
  <c r="G72" i="21"/>
  <c r="G73" i="21"/>
  <c r="G74" i="21"/>
  <c r="G75" i="21"/>
  <c r="G76" i="21"/>
  <c r="H76" i="21" s="1"/>
  <c r="G77" i="21"/>
  <c r="H77" i="21" s="1"/>
  <c r="G78" i="21"/>
  <c r="G79" i="21"/>
  <c r="H79" i="21" s="1"/>
  <c r="G80" i="21"/>
  <c r="G81" i="21"/>
  <c r="G82" i="21"/>
  <c r="G83" i="21"/>
  <c r="G84" i="21"/>
  <c r="H84" i="21" s="1"/>
  <c r="G85" i="21"/>
  <c r="H85" i="21" s="1"/>
  <c r="G86" i="21"/>
  <c r="G87" i="21"/>
  <c r="H87" i="21" s="1"/>
  <c r="G88" i="21"/>
  <c r="G89" i="21"/>
  <c r="G90" i="21"/>
  <c r="G91" i="21"/>
  <c r="G92" i="21"/>
  <c r="H92" i="21" s="1"/>
  <c r="G93" i="21"/>
  <c r="H93" i="21" s="1"/>
  <c r="G94" i="21"/>
  <c r="G95" i="21"/>
  <c r="H95" i="21" s="1"/>
  <c r="G96" i="21"/>
  <c r="G97" i="21"/>
  <c r="G98" i="21"/>
  <c r="G99" i="21"/>
  <c r="G100" i="21"/>
  <c r="H100" i="21" s="1"/>
  <c r="G101" i="21"/>
  <c r="H101" i="21" s="1"/>
  <c r="G102" i="21"/>
  <c r="G103" i="21"/>
  <c r="H103" i="21" s="1"/>
  <c r="G104" i="21"/>
  <c r="G105" i="21"/>
  <c r="G106" i="21"/>
  <c r="G107" i="21"/>
  <c r="G108" i="21"/>
  <c r="H108" i="21" s="1"/>
  <c r="G109" i="21"/>
  <c r="H109" i="21" s="1"/>
  <c r="G110" i="21"/>
  <c r="H40" i="21"/>
  <c r="H41" i="21"/>
  <c r="H42" i="21"/>
  <c r="H43" i="21"/>
  <c r="H46" i="21"/>
  <c r="H48" i="21"/>
  <c r="H49" i="21"/>
  <c r="H50" i="21"/>
  <c r="H51" i="21"/>
  <c r="H54" i="21"/>
  <c r="H56" i="21"/>
  <c r="H57" i="21"/>
  <c r="H58" i="21"/>
  <c r="H59" i="21"/>
  <c r="H62" i="21"/>
  <c r="H64" i="21"/>
  <c r="H65" i="21"/>
  <c r="H66" i="21"/>
  <c r="H67" i="21"/>
  <c r="H70" i="21"/>
  <c r="H72" i="21"/>
  <c r="H73" i="21"/>
  <c r="H74" i="21"/>
  <c r="H75" i="21"/>
  <c r="H78" i="21"/>
  <c r="H80" i="21"/>
  <c r="H81" i="21"/>
  <c r="H82" i="21"/>
  <c r="H83" i="21"/>
  <c r="H86" i="21"/>
  <c r="H88" i="21"/>
  <c r="H89" i="21"/>
  <c r="H90" i="21"/>
  <c r="H91" i="21"/>
  <c r="H94" i="21"/>
  <c r="H96" i="21"/>
  <c r="H97" i="21"/>
  <c r="H98" i="21"/>
  <c r="H99" i="21"/>
  <c r="H102" i="21"/>
  <c r="H104" i="21"/>
  <c r="H105" i="21"/>
  <c r="H106" i="21"/>
  <c r="H107" i="21"/>
  <c r="H110" i="21"/>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G46" i="13"/>
  <c r="G47" i="13"/>
  <c r="G48" i="13"/>
  <c r="G49" i="13"/>
  <c r="H49" i="13" s="1"/>
  <c r="G50" i="13"/>
  <c r="G51" i="13"/>
  <c r="G52" i="13"/>
  <c r="G53" i="13"/>
  <c r="G54" i="13"/>
  <c r="G55" i="13"/>
  <c r="G56" i="13"/>
  <c r="G57" i="13"/>
  <c r="G58" i="13"/>
  <c r="G59" i="13"/>
  <c r="G60" i="13"/>
  <c r="G61" i="13"/>
  <c r="G62" i="13"/>
  <c r="G63" i="13"/>
  <c r="G64" i="13"/>
  <c r="H46" i="13"/>
  <c r="H47" i="13"/>
  <c r="H48" i="13"/>
  <c r="H50" i="13"/>
  <c r="H51" i="13"/>
  <c r="H52" i="13"/>
  <c r="H53" i="13"/>
  <c r="H54" i="13"/>
  <c r="H55" i="13"/>
  <c r="H56" i="13"/>
  <c r="H57" i="13"/>
  <c r="H58" i="13"/>
  <c r="H59" i="13"/>
  <c r="H60" i="13"/>
  <c r="H61" i="13"/>
  <c r="H62" i="13"/>
  <c r="H63" i="13"/>
  <c r="H64" i="13"/>
  <c r="G39" i="13"/>
  <c r="H39" i="13" s="1"/>
  <c r="G40" i="13"/>
  <c r="G41" i="13"/>
  <c r="H41" i="13" s="1"/>
  <c r="G42" i="13"/>
  <c r="G43" i="13"/>
  <c r="G44" i="13"/>
  <c r="H44" i="13" s="1"/>
  <c r="G45" i="13"/>
  <c r="H40" i="13"/>
  <c r="H42" i="13"/>
  <c r="H43" i="13"/>
  <c r="H45" i="13"/>
  <c r="G11" i="24"/>
  <c r="H11" i="24" s="1"/>
  <c r="G12" i="24"/>
  <c r="G13" i="24"/>
  <c r="G14" i="24"/>
  <c r="G15" i="24"/>
  <c r="G16" i="24"/>
  <c r="G17" i="24"/>
  <c r="G18" i="24"/>
  <c r="G19" i="24"/>
  <c r="H19" i="24" s="1"/>
  <c r="G20" i="24"/>
  <c r="G21" i="24"/>
  <c r="G22" i="24"/>
  <c r="G23" i="24"/>
  <c r="G24" i="24"/>
  <c r="G25" i="24"/>
  <c r="H25" i="24" s="1"/>
  <c r="G26" i="24"/>
  <c r="H26" i="24" s="1"/>
  <c r="C39" i="7" s="1"/>
  <c r="G27" i="24"/>
  <c r="H27" i="24" s="1"/>
  <c r="G28" i="24"/>
  <c r="G29" i="24"/>
  <c r="G30" i="24"/>
  <c r="G31" i="24"/>
  <c r="G32" i="24"/>
  <c r="G33" i="24"/>
  <c r="H33" i="24" s="1"/>
  <c r="G34" i="24"/>
  <c r="H34" i="24" s="1"/>
  <c r="G35" i="24"/>
  <c r="H35" i="24" s="1"/>
  <c r="G36" i="24"/>
  <c r="G37" i="24"/>
  <c r="G38" i="24"/>
  <c r="G12" i="23"/>
  <c r="H12" i="23" s="1"/>
  <c r="G13" i="23"/>
  <c r="H13" i="23" s="1"/>
  <c r="E42" i="7" s="1"/>
  <c r="G14" i="23"/>
  <c r="G15" i="23"/>
  <c r="H15" i="23" s="1"/>
  <c r="G16" i="23"/>
  <c r="H16" i="23" s="1"/>
  <c r="G17" i="23"/>
  <c r="G18" i="23"/>
  <c r="H18" i="23" s="1"/>
  <c r="G19" i="23"/>
  <c r="H19" i="23" s="1"/>
  <c r="G20" i="23"/>
  <c r="H20" i="23" s="1"/>
  <c r="G21" i="23"/>
  <c r="H21" i="23" s="1"/>
  <c r="G22" i="23"/>
  <c r="G23" i="23"/>
  <c r="H23" i="23" s="1"/>
  <c r="G24" i="23"/>
  <c r="H24" i="23" s="1"/>
  <c r="G25" i="23"/>
  <c r="G26" i="23"/>
  <c r="H26" i="23" s="1"/>
  <c r="G27" i="23"/>
  <c r="H27" i="23" s="1"/>
  <c r="G28" i="23"/>
  <c r="H28" i="23" s="1"/>
  <c r="G29" i="23"/>
  <c r="G30" i="23"/>
  <c r="G31" i="23"/>
  <c r="H31" i="23" s="1"/>
  <c r="G32" i="23"/>
  <c r="H32" i="23" s="1"/>
  <c r="G33" i="23"/>
  <c r="G34" i="23"/>
  <c r="H34" i="23" s="1"/>
  <c r="G35" i="23"/>
  <c r="H35" i="23" s="1"/>
  <c r="G36" i="23"/>
  <c r="H36" i="23" s="1"/>
  <c r="G37" i="23"/>
  <c r="G38" i="23"/>
  <c r="G11" i="23"/>
  <c r="G12" i="22"/>
  <c r="H12" i="22" s="1"/>
  <c r="G13" i="22"/>
  <c r="G14" i="22"/>
  <c r="G15" i="22"/>
  <c r="G16" i="22"/>
  <c r="G17" i="22"/>
  <c r="G18" i="22"/>
  <c r="H18" i="22" s="1"/>
  <c r="G19" i="22"/>
  <c r="H19" i="22" s="1"/>
  <c r="G20" i="22"/>
  <c r="H20" i="22" s="1"/>
  <c r="G21" i="22"/>
  <c r="G22" i="22"/>
  <c r="G23" i="22"/>
  <c r="G24" i="22"/>
  <c r="H24" i="22" s="1"/>
  <c r="G25" i="22"/>
  <c r="H25" i="22" s="1"/>
  <c r="G26" i="22"/>
  <c r="G27" i="22"/>
  <c r="H27" i="22" s="1"/>
  <c r="G28" i="22"/>
  <c r="H28" i="22" s="1"/>
  <c r="G29" i="22"/>
  <c r="G30" i="22"/>
  <c r="G31" i="22"/>
  <c r="G32" i="22"/>
  <c r="H32" i="22" s="1"/>
  <c r="G33" i="22"/>
  <c r="H33" i="22" s="1"/>
  <c r="G34" i="22"/>
  <c r="H34" i="22" s="1"/>
  <c r="G35" i="22"/>
  <c r="H35" i="22" s="1"/>
  <c r="G36" i="22"/>
  <c r="H36" i="22" s="1"/>
  <c r="G37" i="22"/>
  <c r="G38" i="22"/>
  <c r="G11" i="22"/>
  <c r="H11" i="22" s="1"/>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11" i="13"/>
  <c r="G13" i="21"/>
  <c r="H13" i="21" s="1"/>
  <c r="G14" i="21"/>
  <c r="G15" i="21"/>
  <c r="H15" i="21" s="1"/>
  <c r="G16" i="21"/>
  <c r="G17" i="21"/>
  <c r="G18" i="21"/>
  <c r="H18" i="21" s="1"/>
  <c r="G19" i="21"/>
  <c r="H19" i="21" s="1"/>
  <c r="G20" i="21"/>
  <c r="G21" i="21"/>
  <c r="H21" i="21" s="1"/>
  <c r="G22" i="21"/>
  <c r="G23" i="21"/>
  <c r="G24" i="21"/>
  <c r="H24" i="21" s="1"/>
  <c r="G25" i="21"/>
  <c r="G26" i="21"/>
  <c r="H26" i="21" s="1"/>
  <c r="G27" i="21"/>
  <c r="H27" i="21" s="1"/>
  <c r="G28" i="21"/>
  <c r="G29" i="21"/>
  <c r="H29" i="21" s="1"/>
  <c r="G30" i="21"/>
  <c r="G31" i="21"/>
  <c r="G32" i="21"/>
  <c r="G33" i="21"/>
  <c r="G34" i="21"/>
  <c r="G35" i="21"/>
  <c r="H35" i="21" s="1"/>
  <c r="G36" i="21"/>
  <c r="G37" i="21"/>
  <c r="H37" i="21" s="1"/>
  <c r="G38" i="21"/>
  <c r="G39" i="21"/>
  <c r="H39" i="21" s="1"/>
  <c r="G11" i="21"/>
  <c r="H11" i="21" s="1"/>
  <c r="G22" i="7"/>
  <c r="F22" i="7"/>
  <c r="E22" i="7"/>
  <c r="D22" i="7"/>
  <c r="C22" i="7"/>
  <c r="G7" i="7"/>
  <c r="F7" i="7"/>
  <c r="E7" i="7"/>
  <c r="D7" i="7"/>
  <c r="C7" i="7"/>
  <c r="M43" i="7"/>
  <c r="K38" i="7"/>
  <c r="K41" i="7"/>
  <c r="K42" i="7"/>
  <c r="K43" i="7"/>
  <c r="K44" i="7"/>
  <c r="I36" i="7"/>
  <c r="I38" i="7"/>
  <c r="I41" i="7"/>
  <c r="I42" i="7"/>
  <c r="I44" i="7"/>
  <c r="I45" i="7"/>
  <c r="I35" i="7"/>
  <c r="G36" i="7"/>
  <c r="G37" i="7"/>
  <c r="G38" i="7"/>
  <c r="G41" i="7"/>
  <c r="G42" i="7"/>
  <c r="G43" i="7"/>
  <c r="G44" i="7"/>
  <c r="G45" i="7"/>
  <c r="C36" i="7"/>
  <c r="C38" i="7"/>
  <c r="C42" i="7"/>
  <c r="C43" i="7"/>
  <c r="C44" i="7"/>
  <c r="H12" i="24"/>
  <c r="H13" i="24"/>
  <c r="H14" i="24"/>
  <c r="H15" i="24"/>
  <c r="H16" i="24"/>
  <c r="H17" i="24"/>
  <c r="H18" i="24"/>
  <c r="H20" i="24"/>
  <c r="H21" i="24"/>
  <c r="H22" i="24"/>
  <c r="H23" i="24"/>
  <c r="H24" i="24"/>
  <c r="H28" i="24"/>
  <c r="H29" i="24"/>
  <c r="H30" i="24"/>
  <c r="H31" i="24"/>
  <c r="H32" i="24"/>
  <c r="H36" i="24"/>
  <c r="H37" i="24"/>
  <c r="H38" i="24"/>
  <c r="E41" i="7" s="1"/>
  <c r="H14" i="23"/>
  <c r="H17" i="23"/>
  <c r="H22" i="23"/>
  <c r="H25" i="23"/>
  <c r="H29" i="23"/>
  <c r="H30" i="23"/>
  <c r="H33" i="23"/>
  <c r="H37" i="23"/>
  <c r="H38" i="23"/>
  <c r="H11" i="23"/>
  <c r="H13" i="22"/>
  <c r="H14" i="22"/>
  <c r="H15" i="22"/>
  <c r="H16" i="22"/>
  <c r="H17" i="22"/>
  <c r="H21" i="22"/>
  <c r="E45" i="7" s="1"/>
  <c r="H22" i="22"/>
  <c r="H23" i="22"/>
  <c r="H26" i="22"/>
  <c r="H29" i="22"/>
  <c r="H30" i="22"/>
  <c r="H31" i="22"/>
  <c r="H37" i="22"/>
  <c r="H38" i="22"/>
  <c r="H12" i="21"/>
  <c r="H14" i="21"/>
  <c r="H16" i="21"/>
  <c r="H17" i="21"/>
  <c r="H20" i="21"/>
  <c r="H22" i="21"/>
  <c r="H23" i="21"/>
  <c r="H25" i="21"/>
  <c r="H28" i="21"/>
  <c r="H30" i="21"/>
  <c r="H31" i="21"/>
  <c r="H32" i="21"/>
  <c r="E35" i="7" s="1"/>
  <c r="H33" i="21"/>
  <c r="H34" i="21"/>
  <c r="H36" i="21"/>
  <c r="H38" i="21"/>
  <c r="F16" i="7"/>
  <c r="E16" i="7"/>
  <c r="E37" i="7" l="1"/>
  <c r="I43" i="7"/>
  <c r="E43" i="7"/>
  <c r="G28" i="7"/>
  <c r="F28" i="7"/>
  <c r="E28" i="7"/>
  <c r="D28" i="7"/>
  <c r="D26" i="7"/>
  <c r="D27" i="7"/>
  <c r="D24" i="7"/>
  <c r="D25" i="7"/>
  <c r="D23" i="7"/>
  <c r="G26" i="7"/>
  <c r="G27" i="7"/>
  <c r="G24" i="7"/>
  <c r="G25" i="7"/>
  <c r="G23" i="7"/>
  <c r="F26" i="7"/>
  <c r="F27" i="7"/>
  <c r="F24" i="7"/>
  <c r="F25" i="7"/>
  <c r="F23" i="7"/>
  <c r="E26" i="7"/>
  <c r="E27" i="7"/>
  <c r="E24" i="7"/>
  <c r="E25" i="7"/>
  <c r="E23" i="7"/>
  <c r="G16" i="7"/>
  <c r="D16" i="7"/>
  <c r="C25" i="8"/>
  <c r="E29" i="7" l="1"/>
  <c r="D29" i="7"/>
  <c r="F29" i="7"/>
  <c r="G29" i="7"/>
  <c r="H11" i="13" l="1"/>
  <c r="C26" i="8"/>
  <c r="G9" i="7" l="1"/>
  <c r="F9" i="7"/>
  <c r="E9" i="7"/>
  <c r="G12" i="7"/>
  <c r="F12" i="7"/>
  <c r="E12" i="7"/>
  <c r="G18" i="7"/>
  <c r="F18" i="7"/>
  <c r="E18" i="7"/>
  <c r="D18" i="7"/>
  <c r="G11" i="7"/>
  <c r="F11" i="7"/>
  <c r="E11" i="7"/>
  <c r="D11" i="7"/>
  <c r="G14" i="7"/>
  <c r="F14" i="7"/>
  <c r="E14" i="7"/>
  <c r="G13" i="7"/>
  <c r="F13" i="7"/>
  <c r="E13" i="7"/>
  <c r="G17" i="7"/>
  <c r="F17" i="7"/>
  <c r="E17" i="7"/>
  <c r="G8" i="7"/>
  <c r="F8" i="7"/>
  <c r="E8" i="7"/>
  <c r="G15" i="7"/>
  <c r="F15" i="7"/>
  <c r="E15" i="7"/>
  <c r="G10" i="7"/>
  <c r="F10" i="7"/>
  <c r="E10" i="7"/>
  <c r="D10" i="7"/>
  <c r="H38" i="13"/>
  <c r="H37" i="13"/>
  <c r="I40" i="7" s="1"/>
  <c r="H36" i="13"/>
  <c r="I37" i="7" s="1"/>
  <c r="H35" i="13"/>
  <c r="E39" i="7" s="1"/>
  <c r="H34" i="13"/>
  <c r="K40" i="7" s="1"/>
  <c r="H33" i="13"/>
  <c r="K36" i="7" s="1"/>
  <c r="H32" i="13"/>
  <c r="K35" i="7" s="1"/>
  <c r="H31" i="13"/>
  <c r="K39" i="7" s="1"/>
  <c r="H30" i="13"/>
  <c r="K37" i="7" s="1"/>
  <c r="H29" i="13"/>
  <c r="E38" i="7" s="1"/>
  <c r="H28" i="13"/>
  <c r="H27" i="13"/>
  <c r="E40" i="7" s="1"/>
  <c r="H26" i="13"/>
  <c r="H25" i="13"/>
  <c r="G40" i="7" s="1"/>
  <c r="D13" i="7"/>
  <c r="H24" i="13"/>
  <c r="H23" i="13"/>
  <c r="G35" i="7" s="1"/>
  <c r="H22" i="13"/>
  <c r="C35" i="7" s="1"/>
  <c r="D15" i="7"/>
  <c r="H21" i="13"/>
  <c r="K45" i="7" s="1"/>
  <c r="D14" i="7"/>
  <c r="H20" i="13"/>
  <c r="H19" i="13"/>
  <c r="M38" i="7" s="1"/>
  <c r="H18" i="13"/>
  <c r="H17" i="13"/>
  <c r="D12" i="7"/>
  <c r="H16" i="13"/>
  <c r="H15" i="13"/>
  <c r="D17" i="7"/>
  <c r="H14" i="13"/>
  <c r="M35" i="7" s="1"/>
  <c r="D8" i="7"/>
  <c r="H13" i="13"/>
  <c r="M42" i="7" s="1"/>
  <c r="H12" i="13"/>
  <c r="D9" i="7"/>
  <c r="C9" i="7"/>
  <c r="C16" i="7"/>
  <c r="H16" i="7" s="1"/>
  <c r="C15" i="7"/>
  <c r="C18" i="7" l="1"/>
  <c r="M44" i="7"/>
  <c r="E44" i="7"/>
  <c r="M41" i="7"/>
  <c r="C41" i="7"/>
  <c r="I39" i="7"/>
  <c r="C40" i="7"/>
  <c r="M40" i="7"/>
  <c r="M37" i="7"/>
  <c r="C45" i="7"/>
  <c r="M45" i="7"/>
  <c r="E36" i="7"/>
  <c r="E46" i="7" s="1"/>
  <c r="F37" i="7" s="1"/>
  <c r="M36" i="7"/>
  <c r="M39" i="7"/>
  <c r="C13" i="7"/>
  <c r="H13" i="7" s="1"/>
  <c r="C12" i="7"/>
  <c r="H12" i="7" s="1"/>
  <c r="H18" i="7"/>
  <c r="H9" i="7"/>
  <c r="C17" i="7"/>
  <c r="H17" i="7" s="1"/>
  <c r="C23" i="7"/>
  <c r="H23" i="7" s="1"/>
  <c r="C37" i="7"/>
  <c r="C10" i="7"/>
  <c r="H10" i="7" s="1"/>
  <c r="G39" i="7"/>
  <c r="G46" i="7" s="1"/>
  <c r="C8" i="7"/>
  <c r="H8" i="7" s="1"/>
  <c r="E19" i="7"/>
  <c r="F19" i="7"/>
  <c r="G19" i="7"/>
  <c r="C11" i="7"/>
  <c r="H11" i="7" s="1"/>
  <c r="D19" i="7"/>
  <c r="C14" i="7"/>
  <c r="H14" i="7" s="1"/>
  <c r="K46" i="7"/>
  <c r="H15" i="7"/>
  <c r="C26" i="7"/>
  <c r="H26" i="7" s="1"/>
  <c r="C27" i="7"/>
  <c r="H27" i="7" s="1"/>
  <c r="C24" i="7"/>
  <c r="H24" i="7" s="1"/>
  <c r="C25" i="7"/>
  <c r="H25" i="7" s="1"/>
  <c r="C28" i="7"/>
  <c r="H28" i="7" s="1"/>
  <c r="M46" i="7" l="1"/>
  <c r="N39" i="7" s="1"/>
  <c r="C46" i="7"/>
  <c r="D37" i="7" s="1"/>
  <c r="F44" i="7"/>
  <c r="F40" i="7"/>
  <c r="F39" i="7"/>
  <c r="F35" i="7"/>
  <c r="C19" i="7"/>
  <c r="F38" i="7"/>
  <c r="F42" i="7"/>
  <c r="F43" i="7"/>
  <c r="F36" i="7"/>
  <c r="F45" i="7"/>
  <c r="F41" i="7"/>
  <c r="D42" i="7"/>
  <c r="D36" i="7"/>
  <c r="H29" i="7"/>
  <c r="I26" i="7" s="1"/>
  <c r="I46" i="7"/>
  <c r="D45" i="7"/>
  <c r="D40" i="7"/>
  <c r="D39" i="7"/>
  <c r="D44" i="7"/>
  <c r="N36" i="7"/>
  <c r="D35" i="7"/>
  <c r="N43" i="7"/>
  <c r="L35" i="7"/>
  <c r="L36" i="7"/>
  <c r="L38" i="7"/>
  <c r="L40" i="7"/>
  <c r="L41" i="7"/>
  <c r="L44" i="7"/>
  <c r="L45" i="7"/>
  <c r="L37" i="7"/>
  <c r="L42" i="7"/>
  <c r="L39" i="7"/>
  <c r="L43" i="7"/>
  <c r="H35" i="7"/>
  <c r="H36" i="7"/>
  <c r="H38" i="7"/>
  <c r="H40" i="7"/>
  <c r="H41" i="7"/>
  <c r="H43" i="7"/>
  <c r="H44" i="7"/>
  <c r="H45" i="7"/>
  <c r="H37" i="7"/>
  <c r="H42" i="7"/>
  <c r="H39" i="7"/>
  <c r="N35" i="7"/>
  <c r="N37" i="7"/>
  <c r="N38" i="7"/>
  <c r="N41" i="7"/>
  <c r="N44" i="7"/>
  <c r="N45" i="7"/>
  <c r="N42" i="7"/>
  <c r="N40" i="7"/>
  <c r="H19" i="7"/>
  <c r="C29" i="7"/>
  <c r="D41" i="7" l="1"/>
  <c r="D43" i="7"/>
  <c r="D38" i="7"/>
  <c r="I27" i="7"/>
  <c r="I23" i="7"/>
  <c r="I28" i="7"/>
  <c r="I25" i="7"/>
  <c r="I24" i="7"/>
  <c r="J37" i="7"/>
  <c r="J43" i="7"/>
  <c r="J39" i="7"/>
  <c r="J35" i="7"/>
  <c r="J36" i="7"/>
  <c r="J38" i="7"/>
  <c r="J40" i="7"/>
  <c r="J41" i="7"/>
  <c r="J42" i="7"/>
  <c r="J44" i="7"/>
  <c r="J45" i="7"/>
  <c r="I11" i="7"/>
  <c r="I14" i="7"/>
  <c r="I8" i="7"/>
  <c r="I17" i="7"/>
  <c r="I18" i="7"/>
  <c r="I9" i="7"/>
  <c r="I13" i="7"/>
  <c r="I12" i="7"/>
  <c r="I16" i="7"/>
  <c r="I10" i="7"/>
  <c r="I15" i="7"/>
  <c r="J46" i="7" l="1"/>
  <c r="L46" i="7"/>
  <c r="F46" i="7"/>
  <c r="H46" i="7"/>
  <c r="N46" i="7"/>
  <c r="D46" i="7"/>
  <c r="I19" i="7"/>
  <c r="I29" i="7"/>
</calcChain>
</file>

<file path=xl/sharedStrings.xml><?xml version="1.0" encoding="utf-8"?>
<sst xmlns="http://schemas.openxmlformats.org/spreadsheetml/2006/main" count="488" uniqueCount="258">
  <si>
    <t>Table of Contents</t>
  </si>
  <si>
    <t>Tab</t>
  </si>
  <si>
    <t>Description</t>
  </si>
  <si>
    <t>Definitions</t>
  </si>
  <si>
    <t>This tab includes a table with terms and abbreviations, and the definitions of each used throughout the tool, a table for units of measurements and a table that identifies all waste types and example materials or products for each waste type.</t>
  </si>
  <si>
    <t>Site and Staff Requirements</t>
  </si>
  <si>
    <t>This tab includes site and staff requirements for the waste characterization.</t>
  </si>
  <si>
    <t>Supplies</t>
  </si>
  <si>
    <t>This tab includes a list of supplies that are required for the waste characterization.</t>
  </si>
  <si>
    <t>Tare Weights</t>
  </si>
  <si>
    <t>This tab includes a table to enter the tare weight of each container that will be used for the waste characterization.</t>
  </si>
  <si>
    <t>Sampling Plan &amp; Pre-Sort Weight</t>
  </si>
  <si>
    <t xml:space="preserve">This tab identifies and tracks the different waste haulers that will be engaged for the waste sort. </t>
  </si>
  <si>
    <t>Record Sort Data</t>
  </si>
  <si>
    <t>This tab includes the main data table that will be used to record sort data during the waste characterization. To keep track of multiple study days, this tab has been replicated for up to 5 days.</t>
  </si>
  <si>
    <t>Data Analysis</t>
  </si>
  <si>
    <t>This tab provides a summary analysis of the waste sort data.</t>
  </si>
  <si>
    <t xml:space="preserve">Table 1. Terms, </t>
  </si>
  <si>
    <t>Abbreviations and Definitions</t>
  </si>
  <si>
    <t>Table 2. Units</t>
  </si>
  <si>
    <t>of Measurement</t>
  </si>
  <si>
    <t>Term or Abbreviation</t>
  </si>
  <si>
    <t>Definition</t>
  </si>
  <si>
    <t>Unit</t>
  </si>
  <si>
    <t>Unit name</t>
  </si>
  <si>
    <t>HDPE</t>
  </si>
  <si>
    <t>High-density Polyethylene</t>
  </si>
  <si>
    <t>lbs</t>
  </si>
  <si>
    <t>pounds</t>
  </si>
  <si>
    <t>LDPE</t>
  </si>
  <si>
    <t>Low-density Polyethylene</t>
  </si>
  <si>
    <t>kg</t>
  </si>
  <si>
    <t>kilograms</t>
  </si>
  <si>
    <t>HHW</t>
  </si>
  <si>
    <t>Household Hazardous Waste</t>
  </si>
  <si>
    <t>PET</t>
  </si>
  <si>
    <t>Polyethylene Terephthalate</t>
  </si>
  <si>
    <t>PP</t>
  </si>
  <si>
    <t>Polypropylene</t>
  </si>
  <si>
    <t>PS</t>
  </si>
  <si>
    <t>Polystyrene</t>
  </si>
  <si>
    <t>PVC</t>
  </si>
  <si>
    <t>Polyvinyl Chloride</t>
  </si>
  <si>
    <t>Waste Source</t>
  </si>
  <si>
    <t>Generators of waste (i.e., commercial, industrial, institutional, public, residential)</t>
  </si>
  <si>
    <t>Waste Type</t>
  </si>
  <si>
    <t xml:space="preserve">Materials (i.e., glass, metals, organics, paper, plastic, rubber, wood) or products (i.e., batteries, electronics, HHW, textiles) that are disposed of </t>
  </si>
  <si>
    <t>Table 3.</t>
  </si>
  <si>
    <t>Materials and Products by Waste Type</t>
  </si>
  <si>
    <t>Organics</t>
  </si>
  <si>
    <t>Paper</t>
  </si>
  <si>
    <t>PlasticsDense</t>
  </si>
  <si>
    <t>PlasticsFilms</t>
  </si>
  <si>
    <t>Metals</t>
  </si>
  <si>
    <t>Glass</t>
  </si>
  <si>
    <t>Textiles</t>
  </si>
  <si>
    <t>Wood</t>
  </si>
  <si>
    <t>Others</t>
  </si>
  <si>
    <t>Electronics</t>
  </si>
  <si>
    <t>Hazardous</t>
  </si>
  <si>
    <t>Food scraps</t>
  </si>
  <si>
    <t>Bags and sacks</t>
  </si>
  <si>
    <t>HDPE bottles/containers</t>
  </si>
  <si>
    <t>Films, bags, sacks, wraps</t>
  </si>
  <si>
    <t>Aluminum cans</t>
  </si>
  <si>
    <t>Clear Bottles and Jars</t>
  </si>
  <si>
    <t>Fabrics, towels, sheets, rags</t>
  </si>
  <si>
    <t>Scrap wood</t>
  </si>
  <si>
    <t>Tires</t>
  </si>
  <si>
    <t>Consumer (computers and peripherals; televisions; mobile devices; wearables; drones)</t>
  </si>
  <si>
    <t>Flammables; paints, oils, solvents; corrosives; pesticides, other products containing volatile chemicals from households</t>
  </si>
  <si>
    <t>Leaves</t>
  </si>
  <si>
    <t>Books</t>
  </si>
  <si>
    <t>Appliances, furniture, and sporting equipment</t>
  </si>
  <si>
    <t>Appliances</t>
  </si>
  <si>
    <t>Colored Bottles and Jars</t>
  </si>
  <si>
    <t>Clothing</t>
  </si>
  <si>
    <t>Furniture</t>
  </si>
  <si>
    <t>Sanitary/ personal items (diapers, masks, gloves)</t>
  </si>
  <si>
    <t>Lead-acid batteries from cars, trucks, and motorcycles</t>
  </si>
  <si>
    <t>Fluorescent tubes</t>
  </si>
  <si>
    <t>Limbs/stumps (brush and branches, tree stumps)</t>
  </si>
  <si>
    <t>Corrugated cardboard</t>
  </si>
  <si>
    <t>Compostable</t>
  </si>
  <si>
    <t>Other packaging</t>
  </si>
  <si>
    <t>Tin/steel cans</t>
  </si>
  <si>
    <t>Appliance or furniture</t>
  </si>
  <si>
    <t>Carpets</t>
  </si>
  <si>
    <t>Pallets/crates</t>
  </si>
  <si>
    <t>Combustion ash</t>
  </si>
  <si>
    <t>Lead-acid batteries from large equipment</t>
  </si>
  <si>
    <t>Oil filters</t>
  </si>
  <si>
    <t>Yard trimmings (grass, trimmings and prunings)</t>
  </si>
  <si>
    <t>Wax-coated containers (cartons, aseptic and gable top containers)</t>
  </si>
  <si>
    <t>Auto</t>
  </si>
  <si>
    <t>Rubber or leather; shoes</t>
  </si>
  <si>
    <t>Other</t>
  </si>
  <si>
    <t>Construction materials (bricks, concrete, gravel)</t>
  </si>
  <si>
    <t>Lithium-ion batteries</t>
  </si>
  <si>
    <t>Spent oil (non-food)</t>
  </si>
  <si>
    <t>Mixed (Magazines, Marketing Mail, Directories)</t>
  </si>
  <si>
    <t>Mixed</t>
  </si>
  <si>
    <t>Ceramics (dishes, cups, mugs)</t>
  </si>
  <si>
    <t>Medical waste and sharp instruments</t>
  </si>
  <si>
    <t>Newspaper</t>
  </si>
  <si>
    <t xml:space="preserve">Other ferrous </t>
  </si>
  <si>
    <t>Fine residue (0-2 cm)</t>
  </si>
  <si>
    <t>Office</t>
  </si>
  <si>
    <t>PET bottles/containers</t>
  </si>
  <si>
    <t xml:space="preserve">Other nonferrous </t>
  </si>
  <si>
    <t>Others (do not fit in any category)</t>
  </si>
  <si>
    <t>Tissue paper and towels</t>
  </si>
  <si>
    <t>Plates and cups</t>
  </si>
  <si>
    <t>Packaging</t>
  </si>
  <si>
    <t>Other containers</t>
  </si>
  <si>
    <t xml:space="preserve">Other </t>
  </si>
  <si>
    <t>Hide this Sheet. Please do not delete! Values here are used to create drop-down menus throughout this tool.</t>
  </si>
  <si>
    <t>Commercial</t>
  </si>
  <si>
    <t>General Waste Type</t>
  </si>
  <si>
    <t>Industrial (front office/non-process waste)</t>
  </si>
  <si>
    <t>WasteType</t>
  </si>
  <si>
    <t>Day 1</t>
  </si>
  <si>
    <t>Institutional</t>
  </si>
  <si>
    <t>Day 2</t>
  </si>
  <si>
    <t>Public</t>
  </si>
  <si>
    <t>Day 3</t>
  </si>
  <si>
    <t>Residential (multi-family)</t>
  </si>
  <si>
    <t>Day 4</t>
  </si>
  <si>
    <t>Residential (single family)</t>
  </si>
  <si>
    <t>Day 5</t>
  </si>
  <si>
    <t>Type</t>
  </si>
  <si>
    <t>Item</t>
  </si>
  <si>
    <t>Description/Details</t>
  </si>
  <si>
    <t>Status</t>
  </si>
  <si>
    <t>Site Preparation</t>
  </si>
  <si>
    <t>Security</t>
  </si>
  <si>
    <t xml:space="preserve"> A work area separate from traffic and heavy equipment and other operational hazards with dedicated security personnel to keep people and animals away from the work area</t>
  </si>
  <si>
    <t>Not started</t>
  </si>
  <si>
    <t>Work area characteristics</t>
  </si>
  <si>
    <t>The work area surface should be smooth and flat and at least 6X6 meters, and the perimeter of the work area defined by the placement of cones or other barriers for safety</t>
  </si>
  <si>
    <t>Access to Washroom</t>
  </si>
  <si>
    <t>A place where project team members can wash their hands with soap and hot water, easily accessible from the work area to avoid high-traffic areas. Contains the necessary napkins, sanitizers, medical kits, emergency contact numbers or plant manager and nearby hospital or clinic.</t>
  </si>
  <si>
    <t>Break Area</t>
  </si>
  <si>
    <t>An area away from the sorting location for the project team to take breaks (important to avoid fatigue) and eat meals. Contains chairs for sitting and a fan to cool off if working in a hot area.</t>
  </si>
  <si>
    <t>Access to Waste/Material</t>
  </si>
  <si>
    <t xml:space="preserve">Support and authority from facility managers to select waste samples from vehicles entering the facility.  Facility managers’ willingness to clarify the legitimacy and purpose of the project in response to any concerns raised at the site.  </t>
  </si>
  <si>
    <t>Staffing</t>
  </si>
  <si>
    <t>Project manager</t>
  </si>
  <si>
    <t xml:space="preserve">1 required with experience in waste characterization studies to oversee the entire project’s field activities, including quality assurance of the obtained data. Serves as the main point-of-contact for facility staff, handles emergency communication and first-aid needs, and manages sorting. </t>
  </si>
  <si>
    <t>Sampling and sorting manager</t>
  </si>
  <si>
    <t xml:space="preserve">1 required who will be responsible for selecting, obtaining, weighing, and transporting waste samples for sorting. </t>
  </si>
  <si>
    <t>Sorters</t>
  </si>
  <si>
    <t>6 required with a minimum of 4 workers to physically handle the individual materials in the waste stream and place the materials into appropriate containers and an additional 2 to be on stand-by if primary sorters are unable to work.</t>
  </si>
  <si>
    <t>Length of Study</t>
  </si>
  <si>
    <t>No. of hours</t>
  </si>
  <si>
    <t>Suggested 5-6 hours/day standing on a hard surface with occasional breaks. Maximum 8 hours/ day; less per weather conditions.</t>
  </si>
  <si>
    <t>No. of days</t>
  </si>
  <si>
    <t>5-7 days or as needed.</t>
  </si>
  <si>
    <t>Quantity</t>
  </si>
  <si>
    <t>Sorting supplies</t>
  </si>
  <si>
    <t>Folding Table</t>
  </si>
  <si>
    <t>Flat wood panel with no holes that is capable of supporting about 60 kg of waste materials; approximate size of 2x1 meters. Could also be fashioned with wood panel and two saw horses.</t>
  </si>
  <si>
    <t>Large trash bags</t>
  </si>
  <si>
    <t>12 to 14</t>
  </si>
  <si>
    <t>Large plastic bags for use in obtaining and storing waste samples prior to sorting; size of about 170 liters (45 gallons)</t>
  </si>
  <si>
    <t>Medium trash cans</t>
  </si>
  <si>
    <t>Medium plastic trash cans (with unattached lids) for the placement of sorted materials; container size of about 115 liters (30 gallons)</t>
  </si>
  <si>
    <t>Small totes/bins</t>
  </si>
  <si>
    <t>Small plastic totes or bins (with unattached lids) for the placement of sorted materials; container size of about 70 liters (18 gallons)</t>
  </si>
  <si>
    <t>Tarps</t>
  </si>
  <si>
    <t>Large plastic tarps for project housekeeping, covering of waste samples, and general cleanliness</t>
  </si>
  <si>
    <t>Shovel</t>
  </si>
  <si>
    <t>Metal or plastic; project housekeeping and obtaining project sample</t>
  </si>
  <si>
    <t>Broom and dust bin</t>
  </si>
  <si>
    <t>Push brooms for commercial use; project housekeeping; dust bin to collect debris</t>
  </si>
  <si>
    <t>Hand sanitizer</t>
  </si>
  <si>
    <t>One large bottle of hand sanitizer</t>
  </si>
  <si>
    <t>Weighing scale up to 100 kg capacity</t>
  </si>
  <si>
    <t>Weighing scale to determine the fractions of waste (with transportation)</t>
  </si>
  <si>
    <t>Camera</t>
  </si>
  <si>
    <t>A good camera to capture the outputs</t>
  </si>
  <si>
    <t>Paper tape and marker</t>
  </si>
  <si>
    <t>Paper tape and a marker to write container numbers</t>
  </si>
  <si>
    <t>Poster</t>
  </si>
  <si>
    <t>Poster to describe to public what the team is doing</t>
  </si>
  <si>
    <t>Health and safety supplies</t>
  </si>
  <si>
    <t>Hard hats</t>
  </si>
  <si>
    <t>Class G hard hats that provide electrical protection up to 2,200 volts; include suspension; should meet ANSI standards; reused each day of study (optional depending on location)</t>
  </si>
  <si>
    <t>Reflective safety vests</t>
  </si>
  <si>
    <t>Mix of sizes M and L; reused each day of the study</t>
  </si>
  <si>
    <t>Puncture resistant gloves</t>
  </si>
  <si>
    <t>Heavy duty gloves that provide the most protection from the hazards of sorting solid waste; reused each day of study</t>
  </si>
  <si>
    <t>Latex gloves (boxes)</t>
  </si>
  <si>
    <t>For wearing underneath puncture resistant gloves to keep hands dry; a box contains about 50 pairs (100 gloves); disposable and replace multiple times a day</t>
  </si>
  <si>
    <t>Safety glasses</t>
  </si>
  <si>
    <t>10 to 12</t>
  </si>
  <si>
    <t>Basic eye protection; reused each day of the study; note: prescription glasses do not provide adequate protection</t>
  </si>
  <si>
    <t>Composite toe shoes/boots</t>
  </si>
  <si>
    <t>Crew should be required to wear steel or composite toe shoes or boots, but typically each individual supplies their own approved footwear (we can discuss this further)</t>
  </si>
  <si>
    <t>Dust masks and N95 masks</t>
  </si>
  <si>
    <t>To protect against suspended particulate matter exposure</t>
  </si>
  <si>
    <t>Tent</t>
  </si>
  <si>
    <t xml:space="preserve">Optional.  A covering or tent is needed if a suitable building is unavailable to protect project team members from weather elements and keep waste materials from getting wet during precipitation events. </t>
  </si>
  <si>
    <t>1 liter water bottles (2 per person per day)</t>
  </si>
  <si>
    <t>To support staff with enough water supplies, increase this amount in summer months</t>
  </si>
  <si>
    <t>Lunches/snacks (per day)</t>
  </si>
  <si>
    <t>To feed staff</t>
  </si>
  <si>
    <t>Cleaning clothes</t>
  </si>
  <si>
    <t>Clothes to wear to clean bins before tare weight</t>
  </si>
  <si>
    <t>Medical kit and mosquito repellant</t>
  </si>
  <si>
    <t>Medical kit containing basic equipment, soap and water for eye wash, and insect repellant.</t>
  </si>
  <si>
    <t>Characterization Date</t>
  </si>
  <si>
    <t>Characterization Day</t>
  </si>
  <si>
    <t>Sample Location</t>
  </si>
  <si>
    <t>Sample Number</t>
  </si>
  <si>
    <t>Unit of Measurement</t>
  </si>
  <si>
    <t>Sample Type</t>
  </si>
  <si>
    <t>Remarks</t>
  </si>
  <si>
    <t>Sorting Container ID Number</t>
  </si>
  <si>
    <t>Tare Weight</t>
  </si>
  <si>
    <t>Waste Characterization Sampling Plan &amp; Weights</t>
  </si>
  <si>
    <t>Total number of samples weighed</t>
  </si>
  <si>
    <t>Total weight of samples before sorting</t>
  </si>
  <si>
    <t>Sampling Plan</t>
  </si>
  <si>
    <t>Source category (select from drop-down)</t>
  </si>
  <si>
    <t>Waste collection or hauler (write-in the hauler)</t>
  </si>
  <si>
    <t>Study Day (select drop-down in cell)</t>
  </si>
  <si>
    <t>Sample number or label (write-in whole number)</t>
  </si>
  <si>
    <t>Weight of sample before sorting (write-in)</t>
  </si>
  <si>
    <t>Container ID Number (select drop-down in cell)</t>
  </si>
  <si>
    <t>Container Tare Weight (do not edit)</t>
  </si>
  <si>
    <t>Net Weight (do not edit)</t>
  </si>
  <si>
    <t>Record Data</t>
  </si>
  <si>
    <t>Study Day</t>
  </si>
  <si>
    <t>Number of Samples Sorted</t>
  </si>
  <si>
    <t>Source (drop-down)</t>
  </si>
  <si>
    <t>Waste Type (select drop-down)</t>
  </si>
  <si>
    <t>Material or Product Type (select drop-down)</t>
  </si>
  <si>
    <t>Notes (write-in additional information)</t>
  </si>
  <si>
    <t>Total Weight (write in number)</t>
  </si>
  <si>
    <t>Container ID (select drop-down)</t>
  </si>
  <si>
    <t>1/3/2023</t>
  </si>
  <si>
    <t>Total (All Days)</t>
  </si>
  <si>
    <t>% Composition (All Days)</t>
  </si>
  <si>
    <t>Total</t>
  </si>
  <si>
    <t>Source</t>
  </si>
  <si>
    <t>Commercial Weight</t>
  </si>
  <si>
    <t>Commercial % Composition</t>
  </si>
  <si>
    <t>Industrial Weight</t>
  </si>
  <si>
    <t>Industrial % Composition</t>
  </si>
  <si>
    <t>Institutional Weight</t>
  </si>
  <si>
    <t>Institutional % Composition</t>
  </si>
  <si>
    <t>Public Weight</t>
  </si>
  <si>
    <t>Public % Composition</t>
  </si>
  <si>
    <t>Residential 
(multi-family) Weight</t>
  </si>
  <si>
    <t>Residential 
(multi-family) 
% Composition</t>
  </si>
  <si>
    <t>Residential 
(single family) 
Weight</t>
  </si>
  <si>
    <t>Residential 
(single family) 
% Composition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</si>
</sst>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
  </numFmts>
  <fonts count="31" x14ac:knownFonts="1">
    <font>
      <sz val="11"/>
      <color theme="1"/>
      <name val="Arial Nova"/>
      <family val="2"/>
      <scheme val="minor"/>
    </font>
    <font>
      <sz val="11"/>
      <color theme="1"/>
      <name val="Arial Nova"/>
      <family val="2"/>
      <scheme val="minor"/>
    </font>
    <font>
      <sz val="12"/>
      <name val="Helv"/>
    </font>
    <font>
      <b/>
      <sz val="14"/>
      <color theme="1"/>
      <name val="Arial Nova"/>
      <family val="2"/>
      <scheme val="minor"/>
    </font>
    <font>
      <b/>
      <sz val="12"/>
      <color theme="1"/>
      <name val="Arial Narrow"/>
      <family val="2"/>
    </font>
    <font>
      <sz val="12"/>
      <color theme="1"/>
      <name val="Arial Narrow"/>
      <family val="2"/>
    </font>
    <font>
      <b/>
      <sz val="11"/>
      <color theme="1"/>
      <name val="Arial Narrow"/>
      <family val="2"/>
    </font>
    <font>
      <sz val="11"/>
      <color theme="1"/>
      <name val="Arial Narrow"/>
      <family val="2"/>
    </font>
    <font>
      <b/>
      <sz val="15"/>
      <name val="Arial Nova"/>
      <family val="2"/>
      <scheme val="minor"/>
    </font>
    <font>
      <sz val="12"/>
      <color theme="1"/>
      <name val="Arial Nova"/>
      <family val="2"/>
      <scheme val="minor"/>
    </font>
    <font>
      <b/>
      <sz val="12"/>
      <color theme="0"/>
      <name val="Arial Narrow"/>
      <family val="2"/>
    </font>
    <font>
      <b/>
      <sz val="11"/>
      <color theme="0"/>
      <name val="Arial Narrow"/>
      <family val="2"/>
    </font>
    <font>
      <b/>
      <sz val="14"/>
      <name val="Arial Nova"/>
      <family val="2"/>
      <scheme val="minor"/>
    </font>
    <font>
      <u/>
      <sz val="11"/>
      <color theme="10"/>
      <name val="Arial Nova"/>
      <family val="2"/>
      <scheme val="minor"/>
    </font>
    <font>
      <b/>
      <sz val="11"/>
      <color rgb="FF000000"/>
      <name val="Arial Narrow"/>
      <family val="2"/>
    </font>
    <font>
      <sz val="11"/>
      <color rgb="FF000000"/>
      <name val="Arial Narrow"/>
      <family val="2"/>
    </font>
    <font>
      <sz val="11"/>
      <name val="Arial Narrow"/>
      <family val="2"/>
    </font>
    <font>
      <b/>
      <sz val="14"/>
      <color theme="0"/>
      <name val="Arial Narrow"/>
      <family val="2"/>
    </font>
    <font>
      <sz val="12"/>
      <name val="Arial Narrow"/>
      <family val="2"/>
    </font>
    <font>
      <b/>
      <sz val="14"/>
      <color theme="1"/>
      <name val="Arial Narrow"/>
      <family val="2"/>
    </font>
    <font>
      <sz val="14"/>
      <color theme="1"/>
      <name val="Arial Narrow"/>
      <family val="2"/>
    </font>
    <font>
      <b/>
      <sz val="14"/>
      <name val="Arial Narrow"/>
      <family val="2"/>
    </font>
    <font>
      <b/>
      <sz val="11"/>
      <name val="Arial Narrow"/>
      <family val="2"/>
    </font>
    <font>
      <u/>
      <sz val="11"/>
      <name val="Arial Narrow"/>
      <family val="2"/>
    </font>
    <font>
      <u/>
      <sz val="11"/>
      <color theme="0"/>
      <name val="Arial Narrow"/>
      <family val="2"/>
    </font>
    <font>
      <sz val="9"/>
      <color theme="1"/>
      <name val="Arial Narrow"/>
      <family val="2"/>
    </font>
    <font>
      <b/>
      <sz val="12"/>
      <name val="Arial Narrow"/>
      <family val="2"/>
    </font>
    <font>
      <b/>
      <sz val="14"/>
      <color rgb="FF000000"/>
      <name val="Arial Narrow"/>
      <family val="2"/>
    </font>
    <font>
      <sz val="8"/>
      <name val="Arial Nova"/>
      <family val="2"/>
      <scheme val="minor"/>
    </font>
    <font>
      <sz val="11"/>
      <color theme="0"/>
      <name val="Arial Narrow"/>
      <family val="2"/>
    </font>
    <font>
      <b/>
      <sz val="11"/>
      <color theme="1"/>
      <name val="Arial Nova"/>
      <family val="2"/>
      <scheme val="minor"/>
    </font>
  </fonts>
  <fills count="13">
    <fill>
      <patternFill patternType="none"/>
    </fill>
    <fill>
      <patternFill patternType="gray125"/>
    </fill>
    <fill>
      <patternFill patternType="solid">
        <fgColor theme="5"/>
        <bgColor indexed="64"/>
      </patternFill>
    </fill>
    <fill>
      <patternFill patternType="solid">
        <fgColor theme="5"/>
        <bgColor theme="5"/>
      </patternFill>
    </fill>
    <fill>
      <patternFill patternType="solid">
        <fgColor theme="6"/>
        <bgColor theme="6"/>
      </patternFill>
    </fill>
    <fill>
      <patternFill patternType="solid">
        <fgColor theme="6"/>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4"/>
        <bgColor indexed="64"/>
      </patternFill>
    </fill>
    <fill>
      <patternFill patternType="solid">
        <fgColor theme="0" tint="-0.14999847407452621"/>
        <bgColor indexed="64"/>
      </patternFill>
    </fill>
    <fill>
      <patternFill patternType="solid">
        <fgColor theme="6" tint="0.79998168889431442"/>
        <bgColor theme="6" tint="0.79998168889431442"/>
      </patternFill>
    </fill>
    <fill>
      <patternFill patternType="solid">
        <fgColor rgb="FFFFFF00"/>
        <bgColor indexed="64"/>
      </patternFill>
    </fill>
  </fills>
  <borders count="51">
    <border>
      <left/>
      <right/>
      <top/>
      <bottom/>
      <diagonal/>
    </border>
    <border>
      <left/>
      <right style="medium">
        <color rgb="FFBFBFBF"/>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theme="5" tint="0.39997558519241921"/>
      </top>
      <bottom style="thin">
        <color theme="5" tint="0.3999755851924192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theme="0" tint="-0.1499679555650502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theme="6" tint="0.39997558519241921"/>
      </top>
      <bottom/>
      <diagonal/>
    </border>
    <border>
      <left/>
      <right/>
      <top style="thin">
        <color theme="6" tint="0.39997558519241921"/>
      </top>
      <bottom/>
      <diagonal/>
    </border>
    <border>
      <left/>
      <right style="medium">
        <color indexed="64"/>
      </right>
      <top style="thin">
        <color theme="6" tint="0.39997558519241921"/>
      </top>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6"/>
      </left>
      <right style="thin">
        <color theme="6"/>
      </right>
      <top style="thin">
        <color theme="6"/>
      </top>
      <bottom/>
      <diagonal/>
    </border>
    <border>
      <left style="thin">
        <color theme="6"/>
      </left>
      <right style="thin">
        <color theme="6"/>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diagonal/>
    </border>
    <border>
      <left/>
      <right style="medium">
        <color rgb="FF000000"/>
      </right>
      <top style="thin">
        <color theme="6" tint="0.39997558519241921"/>
      </top>
      <bottom style="medium">
        <color rgb="FF000000"/>
      </bottom>
      <diagonal/>
    </border>
    <border>
      <left/>
      <right style="medium">
        <color rgb="FF000000"/>
      </right>
      <top style="thin">
        <color theme="6" tint="0.39997558519241921"/>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theme="9"/>
      </right>
      <top style="thin">
        <color theme="9"/>
      </top>
      <bottom/>
      <diagonal/>
    </border>
    <border>
      <left style="medium">
        <color rgb="FF000000"/>
      </left>
      <right style="thin">
        <color theme="9"/>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ck">
        <color rgb="FF000000"/>
      </right>
      <top style="medium">
        <color indexed="64"/>
      </top>
      <bottom/>
      <diagonal/>
    </border>
    <border>
      <left style="thin">
        <color theme="6"/>
      </left>
      <right style="thin">
        <color theme="6"/>
      </right>
      <top style="thin">
        <color theme="6"/>
      </top>
      <bottom style="medium">
        <color rgb="FF000000"/>
      </bottom>
      <diagonal/>
    </border>
    <border>
      <left style="thin">
        <color theme="9"/>
      </left>
      <right style="thin">
        <color theme="9"/>
      </right>
      <top style="thin">
        <color theme="9"/>
      </top>
      <bottom/>
      <diagonal/>
    </border>
    <border>
      <left style="thin">
        <color theme="5"/>
      </left>
      <right style="thin">
        <color theme="5"/>
      </right>
      <top/>
      <bottom style="medium">
        <color rgb="FF000000"/>
      </bottom>
      <diagonal/>
    </border>
    <border>
      <left style="thin">
        <color theme="4"/>
      </left>
      <right/>
      <top style="thin">
        <color theme="0" tint="-0.14996795556505021"/>
      </top>
      <bottom/>
      <diagonal/>
    </border>
  </borders>
  <cellStyleXfs count="7">
    <xf numFmtId="0" fontId="0" fillId="0" borderId="0"/>
    <xf numFmtId="0" fontId="1" fillId="0" borderId="0"/>
    <xf numFmtId="0" fontId="2" fillId="0" borderId="0"/>
    <xf numFmtId="0" fontId="8" fillId="0" borderId="0" applyNumberFormat="0" applyFill="0" applyAlignment="0" applyProtection="0"/>
    <xf numFmtId="0" fontId="9" fillId="0" borderId="0">
      <alignment horizontal="left" vertical="top" wrapText="1"/>
    </xf>
    <xf numFmtId="9" fontId="1" fillId="0" borderId="0" applyFont="0" applyFill="0" applyBorder="0" applyAlignment="0" applyProtection="0"/>
    <xf numFmtId="0" fontId="13" fillId="0" borderId="0" applyNumberFormat="0" applyFill="0" applyBorder="0" applyAlignment="0" applyProtection="0"/>
  </cellStyleXfs>
  <cellXfs count="184">
    <xf numFmtId="0" fontId="0" fillId="0" borderId="0" xfId="0"/>
    <xf numFmtId="0" fontId="0" fillId="0" borderId="0" xfId="0" applyAlignment="1">
      <alignment wrapText="1"/>
    </xf>
    <xf numFmtId="0" fontId="3" fillId="0" borderId="0" xfId="0" applyFont="1"/>
    <xf numFmtId="0" fontId="0" fillId="0" borderId="0" xfId="0" applyAlignment="1">
      <alignment vertical="top" wrapText="1"/>
    </xf>
    <xf numFmtId="0" fontId="0" fillId="0" borderId="0" xfId="0" applyAlignment="1">
      <alignment vertical="top"/>
    </xf>
    <xf numFmtId="0" fontId="0" fillId="0" borderId="0" xfId="0" applyAlignment="1">
      <alignment horizontal="center" wrapText="1"/>
    </xf>
    <xf numFmtId="0" fontId="6" fillId="0" borderId="0" xfId="0" applyFont="1" applyAlignment="1">
      <alignment horizontal="center" vertical="center" wrapText="1"/>
    </xf>
    <xf numFmtId="0" fontId="6" fillId="0" borderId="1" xfId="0" applyFont="1" applyBorder="1" applyAlignment="1">
      <alignment horizontal="center" vertical="center" wrapText="1"/>
    </xf>
    <xf numFmtId="0" fontId="7" fillId="0" borderId="4"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wrapText="1"/>
    </xf>
    <xf numFmtId="0" fontId="7" fillId="0" borderId="3" xfId="0" applyFont="1" applyBorder="1" applyAlignment="1">
      <alignment vertical="center" wrapText="1"/>
    </xf>
    <xf numFmtId="0" fontId="12" fillId="6" borderId="0" xfId="0" applyFont="1" applyFill="1" applyAlignment="1">
      <alignment wrapText="1"/>
    </xf>
    <xf numFmtId="0" fontId="0" fillId="6" borderId="0" xfId="0" applyFill="1"/>
    <xf numFmtId="0" fontId="0" fillId="6" borderId="0" xfId="0" applyFill="1" applyAlignment="1">
      <alignment wrapText="1"/>
    </xf>
    <xf numFmtId="0" fontId="0" fillId="6" borderId="0" xfId="0" applyFill="1" applyAlignment="1">
      <alignment vertical="top" wrapText="1"/>
    </xf>
    <xf numFmtId="0" fontId="12" fillId="6" borderId="0" xfId="0" applyFont="1" applyFill="1"/>
    <xf numFmtId="0" fontId="11" fillId="9" borderId="9" xfId="0" applyFont="1" applyFill="1" applyBorder="1" applyAlignment="1">
      <alignment horizontal="center"/>
    </xf>
    <xf numFmtId="0" fontId="7" fillId="0" borderId="13" xfId="0" applyFont="1" applyBorder="1"/>
    <xf numFmtId="0" fontId="7" fillId="0" borderId="0" xfId="0" applyFont="1"/>
    <xf numFmtId="0" fontId="7" fillId="0" borderId="14" xfId="0" applyFont="1" applyBorder="1"/>
    <xf numFmtId="0" fontId="7" fillId="0" borderId="18" xfId="0" applyFont="1" applyBorder="1"/>
    <xf numFmtId="0" fontId="7" fillId="0" borderId="19" xfId="0" applyFont="1" applyBorder="1"/>
    <xf numFmtId="0" fontId="11" fillId="9" borderId="16" xfId="0" applyFont="1" applyFill="1" applyBorder="1" applyAlignment="1">
      <alignment horizontal="right"/>
    </xf>
    <xf numFmtId="0" fontId="11" fillId="9" borderId="17" xfId="0" applyFont="1" applyFill="1" applyBorder="1" applyAlignment="1">
      <alignment horizontal="left"/>
    </xf>
    <xf numFmtId="0" fontId="6" fillId="0" borderId="13" xfId="0" applyFont="1" applyBorder="1" applyAlignment="1">
      <alignment horizontal="center"/>
    </xf>
    <xf numFmtId="0" fontId="6" fillId="0" borderId="14" xfId="0" applyFont="1" applyBorder="1" applyAlignment="1">
      <alignment horizontal="center"/>
    </xf>
    <xf numFmtId="0" fontId="7" fillId="0" borderId="13" xfId="0" applyFont="1" applyBorder="1" applyAlignment="1">
      <alignment wrapText="1"/>
    </xf>
    <xf numFmtId="0" fontId="7" fillId="0" borderId="14" xfId="0" applyFont="1" applyBorder="1" applyAlignment="1">
      <alignment wrapText="1"/>
    </xf>
    <xf numFmtId="0" fontId="16" fillId="0" borderId="14" xfId="0" applyFont="1" applyBorder="1" applyAlignment="1">
      <alignment wrapText="1"/>
    </xf>
    <xf numFmtId="0" fontId="7" fillId="0" borderId="18" xfId="0" applyFont="1" applyBorder="1" applyAlignment="1">
      <alignment wrapText="1"/>
    </xf>
    <xf numFmtId="0" fontId="7" fillId="0" borderId="19" xfId="0" applyFont="1" applyBorder="1" applyAlignment="1">
      <alignment wrapText="1"/>
    </xf>
    <xf numFmtId="0" fontId="7" fillId="0" borderId="13" xfId="0" applyFont="1" applyBorder="1" applyAlignment="1">
      <alignment horizontal="center"/>
    </xf>
    <xf numFmtId="0" fontId="7" fillId="0" borderId="14" xfId="0" applyFont="1" applyBorder="1" applyAlignment="1">
      <alignment horizontal="center"/>
    </xf>
    <xf numFmtId="0" fontId="19" fillId="0" borderId="0" xfId="0" applyFont="1"/>
    <xf numFmtId="0" fontId="7" fillId="0" borderId="0" xfId="0" applyFont="1" applyAlignment="1">
      <alignment wrapText="1"/>
    </xf>
    <xf numFmtId="0" fontId="21" fillId="5" borderId="0" xfId="0" applyFont="1" applyFill="1"/>
    <xf numFmtId="0" fontId="18" fillId="5" borderId="0" xfId="2" applyFont="1" applyFill="1"/>
    <xf numFmtId="0" fontId="7" fillId="5" borderId="0" xfId="0" applyFont="1" applyFill="1"/>
    <xf numFmtId="0" fontId="16" fillId="5" borderId="10" xfId="0" applyFont="1" applyFill="1" applyBorder="1"/>
    <xf numFmtId="0" fontId="16" fillId="5" borderId="11" xfId="0" applyFont="1" applyFill="1" applyBorder="1"/>
    <xf numFmtId="0" fontId="7" fillId="5" borderId="11" xfId="0" applyFont="1" applyFill="1" applyBorder="1"/>
    <xf numFmtId="0" fontId="22" fillId="5" borderId="11" xfId="0" applyFont="1" applyFill="1" applyBorder="1"/>
    <xf numFmtId="0" fontId="16" fillId="5" borderId="12" xfId="0" applyFont="1" applyFill="1" applyBorder="1"/>
    <xf numFmtId="0" fontId="16" fillId="0" borderId="13" xfId="0" applyFont="1" applyBorder="1" applyAlignment="1">
      <alignment horizontal="center" vertical="top" wrapText="1"/>
    </xf>
    <xf numFmtId="0" fontId="16" fillId="0" borderId="0" xfId="4" applyFont="1" applyAlignment="1">
      <alignment horizontal="center" vertical="top" wrapText="1"/>
    </xf>
    <xf numFmtId="0" fontId="16" fillId="0" borderId="0" xfId="0" applyFont="1" applyAlignment="1">
      <alignment horizontal="center" vertical="top" wrapText="1"/>
    </xf>
    <xf numFmtId="0" fontId="16" fillId="0" borderId="14" xfId="0" applyFont="1" applyBorder="1" applyAlignment="1">
      <alignment horizontal="center" vertical="top" wrapText="1"/>
    </xf>
    <xf numFmtId="9" fontId="16" fillId="0" borderId="0" xfId="5" applyFont="1" applyFill="1" applyBorder="1"/>
    <xf numFmtId="0" fontId="22" fillId="0" borderId="10" xfId="4" applyFont="1" applyBorder="1" applyAlignment="1">
      <alignment horizontal="center" vertical="top" wrapText="1"/>
    </xf>
    <xf numFmtId="9" fontId="22" fillId="0" borderId="11" xfId="5" applyFont="1" applyFill="1" applyBorder="1"/>
    <xf numFmtId="9" fontId="22" fillId="0" borderId="12" xfId="5" applyFont="1" applyFill="1" applyBorder="1"/>
    <xf numFmtId="165" fontId="16" fillId="0" borderId="0" xfId="0" applyNumberFormat="1" applyFont="1"/>
    <xf numFmtId="165" fontId="22" fillId="0" borderId="11" xfId="0" applyNumberFormat="1" applyFont="1" applyBorder="1"/>
    <xf numFmtId="0" fontId="21" fillId="0" borderId="0" xfId="0" applyFont="1"/>
    <xf numFmtId="0" fontId="21" fillId="10" borderId="0" xfId="0" applyFont="1" applyFill="1"/>
    <xf numFmtId="0" fontId="0" fillId="10" borderId="0" xfId="0" applyFill="1"/>
    <xf numFmtId="0" fontId="23" fillId="6" borderId="2" xfId="6" applyFont="1" applyFill="1" applyBorder="1"/>
    <xf numFmtId="0" fontId="24" fillId="2" borderId="2" xfId="6" applyFont="1" applyFill="1" applyBorder="1"/>
    <xf numFmtId="0" fontId="23" fillId="5" borderId="2" xfId="6" applyFont="1" applyFill="1" applyBorder="1"/>
    <xf numFmtId="0" fontId="22" fillId="8" borderId="2" xfId="0" applyFont="1" applyFill="1" applyBorder="1"/>
    <xf numFmtId="0" fontId="7" fillId="0" borderId="2" xfId="0" applyFont="1" applyBorder="1" applyAlignment="1">
      <alignment wrapText="1"/>
    </xf>
    <xf numFmtId="0" fontId="7" fillId="0" borderId="2" xfId="0" applyFont="1" applyBorder="1"/>
    <xf numFmtId="0" fontId="7" fillId="0" borderId="22" xfId="0" applyFont="1" applyBorder="1"/>
    <xf numFmtId="0" fontId="14" fillId="0" borderId="22" xfId="4" applyFont="1" applyBorder="1">
      <alignment horizontal="left" vertical="top" wrapText="1"/>
    </xf>
    <xf numFmtId="0" fontId="6" fillId="0" borderId="22" xfId="4" applyFont="1" applyBorder="1">
      <alignment horizontal="left" vertical="top" wrapText="1"/>
    </xf>
    <xf numFmtId="0" fontId="14" fillId="0" borderId="23" xfId="4" applyFont="1" applyBorder="1">
      <alignment horizontal="left" vertical="top" wrapText="1"/>
    </xf>
    <xf numFmtId="0" fontId="22" fillId="4" borderId="24" xfId="0" applyFont="1" applyFill="1" applyBorder="1"/>
    <xf numFmtId="0" fontId="15" fillId="11" borderId="24" xfId="4" applyFont="1" applyFill="1" applyBorder="1">
      <alignment horizontal="left" vertical="top" wrapText="1"/>
    </xf>
    <xf numFmtId="165" fontId="7" fillId="11" borderId="25" xfId="0" applyNumberFormat="1" applyFont="1" applyFill="1" applyBorder="1"/>
    <xf numFmtId="9" fontId="7" fillId="11" borderId="26" xfId="5" applyFont="1" applyFill="1" applyBorder="1"/>
    <xf numFmtId="0" fontId="15" fillId="0" borderId="24" xfId="4" applyFont="1" applyBorder="1">
      <alignment horizontal="left" vertical="top" wrapText="1"/>
    </xf>
    <xf numFmtId="0" fontId="7" fillId="11" borderId="24" xfId="4" applyFont="1" applyFill="1" applyBorder="1">
      <alignment horizontal="left" vertical="top" wrapText="1"/>
    </xf>
    <xf numFmtId="0" fontId="6" fillId="11" borderId="10" xfId="4" applyFont="1" applyFill="1" applyBorder="1" applyAlignment="1">
      <alignment horizontal="center" vertical="top" wrapText="1"/>
    </xf>
    <xf numFmtId="165" fontId="6" fillId="11" borderId="11" xfId="0" applyNumberFormat="1" applyFont="1" applyFill="1" applyBorder="1" applyAlignment="1">
      <alignment horizontal="right"/>
    </xf>
    <xf numFmtId="9" fontId="6" fillId="11" borderId="12" xfId="5" applyFont="1" applyFill="1" applyBorder="1" applyAlignment="1">
      <alignment horizontal="right"/>
    </xf>
    <xf numFmtId="165" fontId="7" fillId="0" borderId="25" xfId="0" applyNumberFormat="1" applyFont="1" applyBorder="1"/>
    <xf numFmtId="9" fontId="7" fillId="0" borderId="26" xfId="5" applyFont="1" applyFill="1" applyBorder="1"/>
    <xf numFmtId="0" fontId="15" fillId="11" borderId="25" xfId="4" applyFont="1" applyFill="1" applyBorder="1" applyAlignment="1">
      <alignment wrapText="1"/>
    </xf>
    <xf numFmtId="0" fontId="15" fillId="0" borderId="25" xfId="4" applyFont="1" applyBorder="1" applyAlignment="1">
      <alignment wrapText="1"/>
    </xf>
    <xf numFmtId="0" fontId="7" fillId="11" borderId="25" xfId="4" applyFont="1" applyFill="1" applyBorder="1" applyAlignment="1">
      <alignment wrapText="1"/>
    </xf>
    <xf numFmtId="9" fontId="16" fillId="0" borderId="0" xfId="5" applyFont="1" applyFill="1" applyBorder="1" applyAlignment="1">
      <alignment wrapText="1"/>
    </xf>
    <xf numFmtId="0" fontId="7" fillId="0" borderId="27" xfId="4" applyFont="1" applyBorder="1">
      <alignment horizontal="left" vertical="top" wrapText="1"/>
    </xf>
    <xf numFmtId="0" fontId="7" fillId="0" borderId="28" xfId="4" applyFont="1" applyBorder="1">
      <alignment horizontal="left" vertical="top" wrapText="1"/>
    </xf>
    <xf numFmtId="0" fontId="7" fillId="0" borderId="29" xfId="4" applyFont="1" applyBorder="1">
      <alignment horizontal="left" vertical="top" wrapText="1"/>
    </xf>
    <xf numFmtId="0" fontId="15" fillId="0" borderId="29" xfId="4" applyFont="1" applyBorder="1">
      <alignment horizontal="left" vertical="top" wrapText="1"/>
    </xf>
    <xf numFmtId="0" fontId="7" fillId="0" borderId="30" xfId="4" applyFont="1" applyBorder="1">
      <alignment horizontal="left" vertical="top" wrapText="1"/>
    </xf>
    <xf numFmtId="0" fontId="15" fillId="0" borderId="30" xfId="4" applyFont="1" applyBorder="1">
      <alignment horizontal="left" vertical="top" wrapText="1"/>
    </xf>
    <xf numFmtId="0" fontId="14" fillId="0" borderId="0" xfId="4" applyFont="1">
      <alignment horizontal="left" vertical="top" wrapText="1"/>
    </xf>
    <xf numFmtId="0" fontId="7" fillId="0" borderId="15" xfId="4" applyFont="1" applyBorder="1">
      <alignment horizontal="left" vertical="top" wrapText="1"/>
    </xf>
    <xf numFmtId="0" fontId="7" fillId="11" borderId="15" xfId="4" applyFont="1" applyFill="1" applyBorder="1">
      <alignment horizontal="left" vertical="top" wrapText="1"/>
    </xf>
    <xf numFmtId="165" fontId="6" fillId="11" borderId="11" xfId="0" applyNumberFormat="1" applyFont="1" applyFill="1" applyBorder="1"/>
    <xf numFmtId="0" fontId="22" fillId="4" borderId="13" xfId="0" applyFont="1" applyFill="1" applyBorder="1"/>
    <xf numFmtId="165" fontId="7" fillId="11" borderId="0" xfId="0" applyNumberFormat="1" applyFont="1" applyFill="1"/>
    <xf numFmtId="9" fontId="6" fillId="11" borderId="19" xfId="5" applyFont="1" applyFill="1" applyBorder="1" applyAlignment="1">
      <alignment horizontal="right"/>
    </xf>
    <xf numFmtId="0" fontId="27" fillId="0" borderId="37" xfId="4" applyFont="1" applyBorder="1">
      <alignment horizontal="left" vertical="top" wrapText="1"/>
    </xf>
    <xf numFmtId="0" fontId="27" fillId="0" borderId="38" xfId="4" applyFont="1" applyBorder="1">
      <alignment horizontal="left" vertical="top" wrapText="1"/>
    </xf>
    <xf numFmtId="0" fontId="19" fillId="0" borderId="38" xfId="4" applyFont="1" applyBorder="1">
      <alignment horizontal="left" vertical="top" wrapText="1"/>
    </xf>
    <xf numFmtId="0" fontId="27" fillId="0" borderId="39" xfId="4" applyFont="1" applyBorder="1">
      <alignment horizontal="left" vertical="top" wrapText="1"/>
    </xf>
    <xf numFmtId="0" fontId="15" fillId="0" borderId="40" xfId="4" applyFont="1" applyBorder="1">
      <alignment horizontal="left" vertical="top" wrapText="1"/>
    </xf>
    <xf numFmtId="0" fontId="15" fillId="0" borderId="34" xfId="4" applyFont="1" applyBorder="1">
      <alignment horizontal="left" vertical="top" wrapText="1"/>
    </xf>
    <xf numFmtId="0" fontId="15" fillId="0" borderId="41" xfId="4" applyFont="1" applyBorder="1">
      <alignment horizontal="left" vertical="top" wrapText="1"/>
    </xf>
    <xf numFmtId="0" fontId="7" fillId="0" borderId="34" xfId="4" applyFont="1" applyBorder="1">
      <alignment horizontal="left" vertical="top" wrapText="1"/>
    </xf>
    <xf numFmtId="0" fontId="0" fillId="0" borderId="42" xfId="0" applyBorder="1"/>
    <xf numFmtId="0" fontId="7" fillId="0" borderId="34" xfId="0" applyFont="1" applyBorder="1"/>
    <xf numFmtId="0" fontId="0" fillId="0" borderId="43" xfId="0" applyBorder="1"/>
    <xf numFmtId="0" fontId="0" fillId="0" borderId="44" xfId="0" applyBorder="1"/>
    <xf numFmtId="0" fontId="7" fillId="0" borderId="44" xfId="0" applyFont="1" applyBorder="1"/>
    <xf numFmtId="0" fontId="15" fillId="0" borderId="44" xfId="4" applyFont="1" applyBorder="1">
      <alignment horizontal="left" vertical="top" wrapText="1"/>
    </xf>
    <xf numFmtId="0" fontId="7" fillId="0" borderId="44" xfId="4" applyFont="1" applyBorder="1">
      <alignment horizontal="left" vertical="top" wrapText="1"/>
    </xf>
    <xf numFmtId="0" fontId="7" fillId="0" borderId="45" xfId="0" applyFont="1" applyBorder="1"/>
    <xf numFmtId="0" fontId="7" fillId="9" borderId="16" xfId="0" applyFont="1" applyFill="1" applyBorder="1"/>
    <xf numFmtId="0" fontId="7" fillId="9" borderId="20" xfId="0" applyFont="1" applyFill="1" applyBorder="1"/>
    <xf numFmtId="0" fontId="11" fillId="9" borderId="20" xfId="0" applyFont="1" applyFill="1" applyBorder="1" applyAlignment="1">
      <alignment horizontal="right"/>
    </xf>
    <xf numFmtId="0" fontId="11" fillId="9" borderId="20" xfId="0" applyFont="1" applyFill="1" applyBorder="1"/>
    <xf numFmtId="0" fontId="7" fillId="9" borderId="46" xfId="0" applyFont="1" applyFill="1" applyBorder="1"/>
    <xf numFmtId="9" fontId="7" fillId="11" borderId="34" xfId="0" applyNumberFormat="1" applyFont="1" applyFill="1" applyBorder="1"/>
    <xf numFmtId="9" fontId="7" fillId="0" borderId="36" xfId="0" applyNumberFormat="1" applyFont="1" applyBorder="1"/>
    <xf numFmtId="9" fontId="7" fillId="11" borderId="36" xfId="0" applyNumberFormat="1" applyFont="1" applyFill="1" applyBorder="1"/>
    <xf numFmtId="9" fontId="7" fillId="0" borderId="35" xfId="0" applyNumberFormat="1" applyFont="1" applyBorder="1"/>
    <xf numFmtId="0" fontId="22" fillId="4" borderId="25" xfId="0" applyFont="1" applyFill="1" applyBorder="1" applyAlignment="1">
      <alignment horizontal="center"/>
    </xf>
    <xf numFmtId="0" fontId="22" fillId="4" borderId="26" xfId="0" applyFont="1" applyFill="1" applyBorder="1" applyAlignment="1">
      <alignment horizontal="center" wrapText="1"/>
    </xf>
    <xf numFmtId="0" fontId="22" fillId="4" borderId="0" xfId="0" applyFont="1" applyFill="1" applyAlignment="1">
      <alignment horizontal="center"/>
    </xf>
    <xf numFmtId="0" fontId="22" fillId="4" borderId="14" xfId="0" applyFont="1" applyFill="1" applyBorder="1" applyAlignment="1">
      <alignment horizontal="center" wrapText="1"/>
    </xf>
    <xf numFmtId="165" fontId="6" fillId="11" borderId="11" xfId="4" applyNumberFormat="1" applyFont="1" applyFill="1" applyBorder="1" applyAlignment="1">
      <alignment horizontal="right" wrapText="1"/>
    </xf>
    <xf numFmtId="0" fontId="15" fillId="0" borderId="48" xfId="4" applyFont="1" applyBorder="1">
      <alignment horizontal="left" vertical="top" wrapText="1"/>
    </xf>
    <xf numFmtId="0" fontId="7" fillId="0" borderId="48" xfId="4" applyFont="1" applyBorder="1">
      <alignment horizontal="left" vertical="top" wrapText="1"/>
    </xf>
    <xf numFmtId="0" fontId="15" fillId="0" borderId="0" xfId="4" applyFont="1">
      <alignment horizontal="left" vertical="top" wrapText="1"/>
    </xf>
    <xf numFmtId="0" fontId="7" fillId="0" borderId="0" xfId="4" applyFont="1">
      <alignment horizontal="left" vertical="top" wrapText="1"/>
    </xf>
    <xf numFmtId="0" fontId="7" fillId="0" borderId="49" xfId="4" applyFont="1" applyBorder="1">
      <alignment horizontal="left" vertical="top" wrapText="1"/>
    </xf>
    <xf numFmtId="0" fontId="7" fillId="0" borderId="47" xfId="4" applyFont="1" applyBorder="1">
      <alignment horizontal="left" vertical="top" wrapText="1"/>
    </xf>
    <xf numFmtId="0" fontId="29" fillId="2" borderId="2" xfId="6" applyFont="1" applyFill="1" applyBorder="1"/>
    <xf numFmtId="0" fontId="30" fillId="0" borderId="50" xfId="4" applyFont="1" applyBorder="1">
      <alignment horizontal="left" vertical="top" wrapText="1"/>
    </xf>
    <xf numFmtId="0" fontId="30" fillId="12" borderId="0" xfId="0" applyFont="1" applyFill="1"/>
    <xf numFmtId="0" fontId="17" fillId="2" borderId="0" xfId="0" applyFont="1" applyFill="1" applyAlignment="1" applyProtection="1">
      <alignment wrapText="1"/>
      <protection locked="0"/>
    </xf>
    <xf numFmtId="0" fontId="18" fillId="2" borderId="0" xfId="2" applyFont="1" applyFill="1" applyProtection="1">
      <protection locked="0"/>
    </xf>
    <xf numFmtId="0" fontId="18" fillId="0" borderId="0" xfId="2" applyFont="1" applyProtection="1">
      <protection locked="0"/>
    </xf>
    <xf numFmtId="0" fontId="25" fillId="0" borderId="0" xfId="0" applyFont="1" applyProtection="1">
      <protection locked="0"/>
    </xf>
    <xf numFmtId="0" fontId="10" fillId="2" borderId="2" xfId="0" applyFont="1" applyFill="1" applyBorder="1" applyAlignment="1" applyProtection="1">
      <alignment horizontal="center"/>
      <protection locked="0"/>
    </xf>
    <xf numFmtId="14" fontId="18" fillId="0" borderId="2" xfId="2" applyNumberFormat="1" applyFont="1" applyBorder="1" applyProtection="1">
      <protection locked="0"/>
    </xf>
    <xf numFmtId="0" fontId="18" fillId="0" borderId="2" xfId="2" applyFont="1" applyBorder="1" applyProtection="1">
      <protection locked="0"/>
    </xf>
    <xf numFmtId="0" fontId="18" fillId="7" borderId="2" xfId="0" applyFont="1" applyFill="1" applyBorder="1" applyAlignment="1" applyProtection="1">
      <alignment horizontal="center"/>
      <protection locked="0"/>
    </xf>
    <xf numFmtId="0" fontId="4" fillId="0" borderId="6" xfId="1" applyFont="1" applyBorder="1" applyAlignment="1" applyProtection="1">
      <alignment horizontal="center" vertical="center"/>
      <protection locked="0"/>
    </xf>
    <xf numFmtId="0" fontId="4" fillId="0" borderId="4" xfId="1" applyFont="1" applyBorder="1" applyAlignment="1" applyProtection="1">
      <alignment horizontal="center" vertical="center"/>
      <protection locked="0"/>
    </xf>
    <xf numFmtId="0" fontId="5" fillId="0" borderId="5" xfId="1" applyFont="1" applyBorder="1" applyAlignment="1" applyProtection="1">
      <alignment horizontal="center" vertical="center"/>
      <protection locked="0"/>
    </xf>
    <xf numFmtId="0" fontId="5" fillId="0" borderId="2" xfId="1" applyFont="1" applyBorder="1" applyAlignment="1" applyProtection="1">
      <alignment horizontal="center" vertical="center"/>
      <protection locked="0"/>
    </xf>
    <xf numFmtId="0" fontId="5" fillId="0" borderId="7" xfId="1" applyFont="1" applyBorder="1" applyAlignment="1" applyProtection="1">
      <alignment horizontal="center" vertical="center"/>
      <protection locked="0"/>
    </xf>
    <xf numFmtId="0" fontId="5" fillId="0" borderId="3" xfId="1" applyFont="1" applyBorder="1" applyAlignment="1" applyProtection="1">
      <alignment horizontal="center" vertical="center"/>
      <protection locked="0"/>
    </xf>
    <xf numFmtId="0" fontId="18" fillId="0" borderId="2" xfId="2" applyFont="1" applyBorder="1" applyAlignment="1">
      <alignment horizontal="center"/>
    </xf>
    <xf numFmtId="0" fontId="17" fillId="2" borderId="0" xfId="0" applyFont="1" applyFill="1" applyProtection="1">
      <protection locked="0"/>
    </xf>
    <xf numFmtId="0" fontId="18" fillId="7" borderId="0" xfId="0" applyFont="1" applyFill="1" applyAlignment="1" applyProtection="1">
      <alignment horizontal="center"/>
      <protection locked="0"/>
    </xf>
    <xf numFmtId="0" fontId="26" fillId="0" borderId="0" xfId="2" applyFont="1" applyProtection="1">
      <protection locked="0"/>
    </xf>
    <xf numFmtId="0" fontId="11" fillId="2" borderId="6" xfId="0" applyFont="1" applyFill="1" applyBorder="1" applyAlignment="1" applyProtection="1">
      <alignment horizontal="center" vertical="center" wrapText="1"/>
      <protection locked="0"/>
    </xf>
    <xf numFmtId="0" fontId="11" fillId="2" borderId="4" xfId="0" applyFont="1" applyFill="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4" xfId="0" applyFont="1" applyFill="1" applyBorder="1" applyAlignment="1">
      <alignment horizontal="center" vertical="center" wrapText="1"/>
    </xf>
    <xf numFmtId="0" fontId="18" fillId="0" borderId="2" xfId="2" applyFont="1" applyBorder="1"/>
    <xf numFmtId="0" fontId="18" fillId="2" borderId="0" xfId="2" applyFont="1" applyFill="1" applyAlignment="1" applyProtection="1">
      <alignment wrapText="1"/>
      <protection locked="0"/>
    </xf>
    <xf numFmtId="0" fontId="7" fillId="2" borderId="0" xfId="0" applyFont="1" applyFill="1" applyAlignment="1" applyProtection="1">
      <alignment wrapText="1"/>
      <protection locked="0"/>
    </xf>
    <xf numFmtId="0" fontId="7" fillId="0" borderId="0" xfId="0" applyFont="1" applyProtection="1">
      <protection locked="0"/>
    </xf>
    <xf numFmtId="0" fontId="19" fillId="0" borderId="0" xfId="0" applyFont="1" applyProtection="1">
      <protection locked="0"/>
    </xf>
    <xf numFmtId="0" fontId="7" fillId="0" borderId="0" xfId="0" applyFont="1" applyAlignment="1" applyProtection="1">
      <alignment wrapText="1"/>
      <protection locked="0"/>
    </xf>
    <xf numFmtId="0" fontId="17" fillId="2" borderId="10" xfId="0" applyFont="1" applyFill="1" applyBorder="1" applyProtection="1">
      <protection locked="0"/>
    </xf>
    <xf numFmtId="49" fontId="20" fillId="0" borderId="12" xfId="0" applyNumberFormat="1" applyFont="1" applyBorder="1" applyAlignment="1" applyProtection="1">
      <alignment horizontal="center"/>
      <protection locked="0"/>
    </xf>
    <xf numFmtId="0" fontId="20" fillId="0" borderId="12" xfId="0" applyFont="1" applyBorder="1" applyAlignment="1" applyProtection="1">
      <alignment horizontal="center"/>
      <protection locked="0"/>
    </xf>
    <xf numFmtId="0" fontId="17" fillId="2" borderId="18" xfId="0" applyFont="1" applyFill="1" applyBorder="1" applyProtection="1">
      <protection locked="0"/>
    </xf>
    <xf numFmtId="0" fontId="20" fillId="0" borderId="19" xfId="0" applyFont="1" applyBorder="1" applyAlignment="1" applyProtection="1">
      <alignment horizontal="center"/>
      <protection locked="0"/>
    </xf>
    <xf numFmtId="0" fontId="7" fillId="0" borderId="0" xfId="0" applyFont="1" applyAlignment="1" applyProtection="1">
      <alignment horizontal="center" vertical="center" wrapText="1"/>
      <protection locked="0"/>
    </xf>
    <xf numFmtId="0" fontId="11" fillId="3" borderId="8" xfId="0" applyFont="1" applyFill="1" applyBorder="1" applyAlignment="1" applyProtection="1">
      <alignment horizontal="center" vertical="center" wrapText="1"/>
      <protection locked="0"/>
    </xf>
    <xf numFmtId="0" fontId="7" fillId="0" borderId="0" xfId="0" applyFont="1" applyAlignment="1" applyProtection="1">
      <alignment horizontal="center" vertical="center"/>
      <protection locked="0"/>
    </xf>
    <xf numFmtId="164" fontId="7" fillId="0" borderId="0" xfId="0" applyNumberFormat="1" applyFont="1" applyProtection="1">
      <protection locked="0"/>
    </xf>
    <xf numFmtId="0" fontId="7" fillId="0" borderId="0" xfId="0" applyFont="1" applyAlignment="1">
      <alignment horizontal="center" vertical="center" wrapText="1"/>
    </xf>
    <xf numFmtId="164" fontId="7" fillId="8" borderId="0" xfId="0" applyNumberFormat="1" applyFont="1" applyFill="1" applyAlignment="1">
      <alignment wrapText="1"/>
    </xf>
    <xf numFmtId="0" fontId="7" fillId="0" borderId="4"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16" fontId="7" fillId="0" borderId="2" xfId="0" applyNumberFormat="1" applyFont="1" applyBorder="1" applyAlignment="1" applyProtection="1">
      <alignment horizontal="left" vertical="center" wrapText="1"/>
      <protection locked="0"/>
    </xf>
    <xf numFmtId="0" fontId="7" fillId="0" borderId="3" xfId="0" applyFont="1" applyBorder="1" applyAlignment="1" applyProtection="1">
      <alignment horizontal="left" vertical="center" wrapText="1"/>
      <protection locked="0"/>
    </xf>
    <xf numFmtId="0" fontId="6" fillId="5" borderId="10" xfId="0" applyFont="1" applyFill="1" applyBorder="1" applyAlignment="1">
      <alignment horizontal="center"/>
    </xf>
    <xf numFmtId="0" fontId="6" fillId="5" borderId="11" xfId="0" applyFont="1" applyFill="1" applyBorder="1" applyAlignment="1">
      <alignment horizontal="center"/>
    </xf>
    <xf numFmtId="0" fontId="6" fillId="5" borderId="12" xfId="0" applyFont="1" applyFill="1" applyBorder="1" applyAlignment="1">
      <alignment horizontal="center"/>
    </xf>
    <xf numFmtId="0" fontId="6" fillId="5" borderId="31" xfId="0" applyFont="1" applyFill="1" applyBorder="1" applyAlignment="1">
      <alignment horizontal="center"/>
    </xf>
    <xf numFmtId="0" fontId="6" fillId="5" borderId="32" xfId="0" applyFont="1" applyFill="1" applyBorder="1" applyAlignment="1">
      <alignment horizontal="center"/>
    </xf>
    <xf numFmtId="0" fontId="6" fillId="5" borderId="33" xfId="0" applyFont="1" applyFill="1" applyBorder="1" applyAlignment="1">
      <alignment horizontal="center"/>
    </xf>
  </cellXfs>
  <cellStyles count="7">
    <cellStyle name="Heading 1 2" xfId="3" xr:uid="{530F32EC-E1B3-4BD0-B1B8-E263FB233998}"/>
    <cellStyle name="Hyperlink" xfId="6" builtinId="8"/>
    <cellStyle name="Normal" xfId="0" builtinId="0"/>
    <cellStyle name="Normal 2" xfId="1" xr:uid="{2726A353-919F-4CEA-A640-2E6A2320DD0B}"/>
    <cellStyle name="Normal 3" xfId="2" xr:uid="{FD94B995-D2DB-4612-95F6-811B8B05ED91}"/>
    <cellStyle name="Normal 4" xfId="4" xr:uid="{30E3569A-639F-4CCE-96FB-46DAB06B529C}"/>
    <cellStyle name="Percent" xfId="5" builtinId="5"/>
  </cellStyles>
  <dxfs count="217">
    <dxf>
      <fill>
        <patternFill>
          <bgColor rgb="FFFF99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rgb="FFFF99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outline val="0"/>
        <shadow val="0"/>
        <u val="none"/>
        <vertAlign val="baseline"/>
        <sz val="11"/>
        <color auto="1"/>
        <name val="Arial Narrow"/>
        <family val="2"/>
        <scheme val="none"/>
      </font>
      <fill>
        <patternFill patternType="none">
          <bgColor auto="1"/>
        </patternFill>
      </fill>
    </dxf>
    <dxf>
      <font>
        <strike val="0"/>
        <outline val="0"/>
        <shadow val="0"/>
        <u val="none"/>
        <vertAlign val="baseline"/>
        <sz val="11"/>
        <color auto="1"/>
        <name val="Arial Narrow"/>
        <family val="2"/>
        <scheme val="none"/>
      </font>
      <numFmt numFmtId="165" formatCode="#,##0.0"/>
      <fill>
        <patternFill patternType="none">
          <bgColor auto="1"/>
        </patternFill>
      </fill>
    </dxf>
    <dxf>
      <font>
        <strike val="0"/>
        <outline val="0"/>
        <shadow val="0"/>
        <u val="none"/>
        <vertAlign val="baseline"/>
        <sz val="11"/>
        <color auto="1"/>
        <name val="Arial Narrow"/>
        <family val="2"/>
        <scheme val="none"/>
      </font>
      <fill>
        <patternFill patternType="none">
          <bgColor auto="1"/>
        </patternFill>
      </fill>
    </dxf>
    <dxf>
      <font>
        <strike val="0"/>
        <outline val="0"/>
        <shadow val="0"/>
        <u val="none"/>
        <vertAlign val="baseline"/>
        <sz val="11"/>
        <color auto="1"/>
        <name val="Arial Narrow"/>
        <family val="2"/>
        <scheme val="none"/>
      </font>
      <numFmt numFmtId="165" formatCode="#,##0.0"/>
      <fill>
        <patternFill patternType="none">
          <bgColor auto="1"/>
        </patternFill>
      </fill>
    </dxf>
    <dxf>
      <font>
        <strike val="0"/>
        <outline val="0"/>
        <shadow val="0"/>
        <u val="none"/>
        <vertAlign val="baseline"/>
        <sz val="11"/>
        <color auto="1"/>
        <name val="Arial Narrow"/>
        <family val="2"/>
        <scheme val="none"/>
      </font>
      <fill>
        <patternFill patternType="none">
          <bgColor auto="1"/>
        </patternFill>
      </fill>
    </dxf>
    <dxf>
      <font>
        <strike val="0"/>
        <outline val="0"/>
        <shadow val="0"/>
        <u val="none"/>
        <vertAlign val="baseline"/>
        <sz val="11"/>
        <color auto="1"/>
        <name val="Arial Narrow"/>
        <family val="2"/>
        <scheme val="none"/>
      </font>
      <numFmt numFmtId="165" formatCode="#,##0.0"/>
      <fill>
        <patternFill patternType="none">
          <bgColor auto="1"/>
        </patternFill>
      </fill>
    </dxf>
    <dxf>
      <font>
        <strike val="0"/>
        <outline val="0"/>
        <shadow val="0"/>
        <u val="none"/>
        <vertAlign val="baseline"/>
        <sz val="11"/>
        <color auto="1"/>
        <name val="Arial Narrow"/>
        <family val="2"/>
        <scheme val="none"/>
      </font>
      <fill>
        <patternFill patternType="none">
          <bgColor auto="1"/>
        </patternFill>
      </fill>
    </dxf>
    <dxf>
      <font>
        <strike val="0"/>
        <outline val="0"/>
        <shadow val="0"/>
        <u val="none"/>
        <vertAlign val="baseline"/>
        <sz val="11"/>
        <color auto="1"/>
        <name val="Arial Narrow"/>
        <family val="2"/>
        <scheme val="none"/>
      </font>
      <numFmt numFmtId="165" formatCode="#,##0.0"/>
      <fill>
        <patternFill patternType="none">
          <bgColor auto="1"/>
        </patternFill>
      </fill>
    </dxf>
    <dxf>
      <font>
        <strike val="0"/>
        <outline val="0"/>
        <shadow val="0"/>
        <u val="none"/>
        <vertAlign val="baseline"/>
        <sz val="11"/>
        <color auto="1"/>
        <name val="Arial Narrow"/>
        <family val="2"/>
        <scheme val="none"/>
      </font>
      <fill>
        <patternFill patternType="none">
          <bgColor auto="1"/>
        </patternFill>
      </fill>
    </dxf>
    <dxf>
      <font>
        <strike val="0"/>
        <outline val="0"/>
        <shadow val="0"/>
        <u val="none"/>
        <vertAlign val="baseline"/>
        <sz val="11"/>
        <color auto="1"/>
        <name val="Arial Narrow"/>
        <family val="2"/>
        <scheme val="none"/>
      </font>
      <numFmt numFmtId="165" formatCode="#,##0.0"/>
      <fill>
        <patternFill patternType="none">
          <bgColor auto="1"/>
        </patternFill>
      </fill>
    </dxf>
    <dxf>
      <font>
        <strike val="0"/>
        <outline val="0"/>
        <shadow val="0"/>
        <u val="none"/>
        <vertAlign val="baseline"/>
        <sz val="11"/>
        <color auto="1"/>
        <name val="Arial Narrow"/>
        <family val="2"/>
        <scheme val="none"/>
      </font>
      <fill>
        <patternFill patternType="none">
          <bgColor auto="1"/>
        </patternFill>
      </fill>
    </dxf>
    <dxf>
      <font>
        <strike val="0"/>
        <outline val="0"/>
        <shadow val="0"/>
        <u val="none"/>
        <vertAlign val="baseline"/>
        <sz val="11"/>
        <color auto="1"/>
        <name val="Arial Narrow"/>
        <family val="2"/>
        <scheme val="none"/>
      </font>
      <numFmt numFmtId="165" formatCode="#,##0.0"/>
      <fill>
        <patternFill patternType="none">
          <bgColor auto="1"/>
        </patternFill>
      </fill>
    </dxf>
    <dxf>
      <font>
        <strike val="0"/>
        <outline val="0"/>
        <shadow val="0"/>
        <u val="none"/>
        <vertAlign val="baseline"/>
        <sz val="11"/>
        <color auto="1"/>
        <name val="Arial Narrow"/>
        <family val="2"/>
        <scheme val="none"/>
      </font>
      <fill>
        <patternFill patternType="none">
          <bgColor auto="1"/>
        </patternFill>
      </fill>
    </dxf>
    <dxf>
      <font>
        <strike val="0"/>
        <outline val="0"/>
        <shadow val="0"/>
        <u val="none"/>
        <vertAlign val="baseline"/>
        <sz val="11"/>
        <color auto="1"/>
        <name val="Arial Narrow"/>
        <family val="2"/>
        <scheme val="none"/>
      </font>
      <fill>
        <patternFill patternType="none">
          <bgColor auto="1"/>
        </patternFill>
      </fill>
    </dxf>
    <dxf>
      <font>
        <strike val="0"/>
        <outline val="0"/>
        <shadow val="0"/>
        <u val="none"/>
        <vertAlign val="baseline"/>
        <sz val="11"/>
        <color auto="1"/>
        <name val="Arial Narrow"/>
        <family val="2"/>
        <scheme val="none"/>
      </font>
      <fill>
        <patternFill patternType="none">
          <bgColor auto="1"/>
        </patternFill>
      </fill>
      <alignment horizontal="center" vertical="top" textRotation="0" wrapText="1" indent="0" justifyLastLine="0" shrinkToFit="0" readingOrder="0"/>
    </dxf>
    <dxf>
      <font>
        <strike val="0"/>
        <outline val="0"/>
        <shadow val="0"/>
        <u val="none"/>
        <vertAlign val="baseline"/>
        <name val="Arial Narrow"/>
        <family val="2"/>
        <scheme val="none"/>
      </font>
      <numFmt numFmtId="164" formatCode="0.0"/>
      <fill>
        <patternFill patternType="solid">
          <fgColor indexed="64"/>
          <bgColor theme="0" tint="-4.9989318521683403E-2"/>
        </patternFill>
      </fill>
      <alignment horizontal="general" vertical="bottom" textRotation="0" wrapText="1" indent="0" justifyLastLine="0" shrinkToFit="0" readingOrder="0"/>
      <protection locked="1" hidden="0"/>
    </dxf>
    <dxf>
      <font>
        <strike val="0"/>
        <outline val="0"/>
        <shadow val="0"/>
        <u val="none"/>
        <vertAlign val="baseline"/>
        <name val="Arial Narrow"/>
        <family val="2"/>
        <scheme val="none"/>
      </font>
      <numFmt numFmtId="164" formatCode="0.0"/>
      <fill>
        <patternFill patternType="solid">
          <fgColor indexed="64"/>
          <bgColor theme="0" tint="-4.9989318521683403E-2"/>
        </patternFill>
      </fill>
      <alignment horizontal="general" vertical="bottom" textRotation="0" wrapText="1" indent="0" justifyLastLine="0" shrinkToFit="0" readingOrder="0"/>
      <protection locked="1" hidden="0"/>
    </dxf>
    <dxf>
      <font>
        <strike val="0"/>
        <outline val="0"/>
        <shadow val="0"/>
        <u val="none"/>
        <vertAlign val="baseline"/>
        <name val="Arial Narrow"/>
        <family val="2"/>
        <scheme val="none"/>
      </font>
      <alignment horizontal="general" vertical="bottom" textRotation="0" wrapText="1" indent="0" justifyLastLine="0" shrinkToFit="0" readingOrder="0"/>
      <protection locked="0" hidden="0"/>
    </dxf>
    <dxf>
      <font>
        <strike val="0"/>
        <outline val="0"/>
        <shadow val="0"/>
        <u val="none"/>
        <vertAlign val="baseline"/>
        <name val="Arial Narrow"/>
        <family val="2"/>
        <scheme val="none"/>
      </font>
      <numFmt numFmtId="164" formatCode="0.0"/>
      <protection locked="0" hidden="0"/>
    </dxf>
    <dxf>
      <font>
        <strike val="0"/>
        <outline val="0"/>
        <shadow val="0"/>
        <u val="none"/>
        <vertAlign val="baseline"/>
        <name val="Arial Narrow"/>
        <family val="2"/>
        <scheme val="none"/>
      </font>
      <protection locked="0" hidden="0"/>
    </dxf>
    <dxf>
      <font>
        <strike val="0"/>
        <outline val="0"/>
        <shadow val="0"/>
        <u val="none"/>
        <vertAlign val="baseline"/>
        <name val="Arial Narrow"/>
        <family val="2"/>
        <scheme val="none"/>
      </font>
      <alignment horizontal="general" vertical="bottom" textRotation="0" wrapText="1" indent="0" justifyLastLine="0" shrinkToFit="0" readingOrder="0"/>
      <protection locked="0" hidden="0"/>
    </dxf>
    <dxf>
      <font>
        <strike val="0"/>
        <outline val="0"/>
        <shadow val="0"/>
        <u val="none"/>
        <vertAlign val="baseline"/>
        <name val="Arial Narrow"/>
        <family val="2"/>
        <scheme val="none"/>
      </font>
      <protection locked="0" hidden="0"/>
    </dxf>
    <dxf>
      <font>
        <strike val="0"/>
        <outline val="0"/>
        <shadow val="0"/>
        <u val="none"/>
        <vertAlign val="baseline"/>
        <name val="Arial Narrow"/>
        <family val="2"/>
        <scheme val="none"/>
      </font>
      <protection locked="0" hidden="0"/>
    </dxf>
    <dxf>
      <protection locked="0" hidden="0"/>
    </dxf>
    <dxf>
      <font>
        <strike val="0"/>
        <outline val="0"/>
        <shadow val="0"/>
        <u val="none"/>
        <vertAlign val="baseline"/>
        <name val="Arial Narrow"/>
        <family val="2"/>
        <scheme val="none"/>
      </font>
      <alignment horizontal="center" vertical="center" textRotation="0" indent="0" justifyLastLine="0" shrinkToFit="0" readingOrder="0"/>
      <protection locked="0" hidden="0"/>
    </dxf>
    <dxf>
      <font>
        <strike val="0"/>
        <outline val="0"/>
        <shadow val="0"/>
        <u val="none"/>
        <vertAlign val="baseline"/>
        <name val="Arial Narrow"/>
        <family val="2"/>
        <scheme val="none"/>
      </font>
      <numFmt numFmtId="164" formatCode="0.0"/>
      <fill>
        <patternFill patternType="solid">
          <fgColor indexed="64"/>
          <bgColor theme="0" tint="-4.9989318521683403E-2"/>
        </patternFill>
      </fill>
      <alignment horizontal="general" vertical="bottom" textRotation="0" wrapText="1" indent="0" justifyLastLine="0" shrinkToFit="0" readingOrder="0"/>
      <protection locked="1" hidden="0"/>
    </dxf>
    <dxf>
      <font>
        <strike val="0"/>
        <outline val="0"/>
        <shadow val="0"/>
        <u val="none"/>
        <vertAlign val="baseline"/>
        <name val="Arial Narrow"/>
        <family val="2"/>
        <scheme val="none"/>
      </font>
      <numFmt numFmtId="164" formatCode="0.0"/>
      <fill>
        <patternFill patternType="solid">
          <fgColor indexed="64"/>
          <bgColor theme="0" tint="-4.9989318521683403E-2"/>
        </patternFill>
      </fill>
      <alignment horizontal="general" vertical="bottom" textRotation="0" wrapText="1" indent="0" justifyLastLine="0" shrinkToFit="0" readingOrder="0"/>
      <protection locked="1" hidden="0"/>
    </dxf>
    <dxf>
      <font>
        <strike val="0"/>
        <outline val="0"/>
        <shadow val="0"/>
        <u val="none"/>
        <vertAlign val="baseline"/>
        <name val="Arial Narrow"/>
        <family val="2"/>
        <scheme val="none"/>
      </font>
      <alignment horizontal="general" vertical="bottom" textRotation="0" wrapText="1" indent="0" justifyLastLine="0" shrinkToFit="0" readingOrder="0"/>
      <protection locked="0" hidden="0"/>
    </dxf>
    <dxf>
      <font>
        <strike val="0"/>
        <outline val="0"/>
        <shadow val="0"/>
        <u val="none"/>
        <vertAlign val="baseline"/>
        <name val="Arial Narrow"/>
        <family val="2"/>
        <scheme val="none"/>
      </font>
      <numFmt numFmtId="164" formatCode="0.0"/>
      <protection locked="0" hidden="0"/>
    </dxf>
    <dxf>
      <font>
        <strike val="0"/>
        <outline val="0"/>
        <shadow val="0"/>
        <u val="none"/>
        <vertAlign val="baseline"/>
        <name val="Arial Narrow"/>
        <family val="2"/>
        <scheme val="none"/>
      </font>
      <protection locked="0" hidden="0"/>
    </dxf>
    <dxf>
      <font>
        <strike val="0"/>
        <outline val="0"/>
        <shadow val="0"/>
        <u val="none"/>
        <vertAlign val="baseline"/>
        <name val="Arial Narrow"/>
        <family val="2"/>
        <scheme val="none"/>
      </font>
      <alignment horizontal="general" vertical="bottom" textRotation="0" wrapText="1" indent="0" justifyLastLine="0" shrinkToFit="0" readingOrder="0"/>
      <protection locked="0" hidden="0"/>
    </dxf>
    <dxf>
      <font>
        <strike val="0"/>
        <outline val="0"/>
        <shadow val="0"/>
        <u val="none"/>
        <vertAlign val="baseline"/>
        <name val="Arial Narrow"/>
        <family val="2"/>
        <scheme val="none"/>
      </font>
      <protection locked="0" hidden="0"/>
    </dxf>
    <dxf>
      <font>
        <strike val="0"/>
        <outline val="0"/>
        <shadow val="0"/>
        <u val="none"/>
        <vertAlign val="baseline"/>
        <name val="Arial Narrow"/>
        <family val="2"/>
        <scheme val="none"/>
      </font>
      <protection locked="0" hidden="0"/>
    </dxf>
    <dxf>
      <protection locked="0" hidden="0"/>
    </dxf>
    <dxf>
      <font>
        <strike val="0"/>
        <outline val="0"/>
        <shadow val="0"/>
        <u val="none"/>
        <vertAlign val="baseline"/>
        <name val="Arial Narrow"/>
        <family val="2"/>
        <scheme val="none"/>
      </font>
      <alignment horizontal="center" vertical="center" textRotation="0" indent="0" justifyLastLine="0" shrinkToFit="0" readingOrder="0"/>
      <protection locked="0" hidden="0"/>
    </dxf>
    <dxf>
      <font>
        <strike val="0"/>
        <outline val="0"/>
        <shadow val="0"/>
        <u val="none"/>
        <vertAlign val="baseline"/>
        <name val="Arial Narrow"/>
        <family val="2"/>
        <scheme val="none"/>
      </font>
      <numFmt numFmtId="164" formatCode="0.0"/>
      <fill>
        <patternFill patternType="solid">
          <fgColor indexed="64"/>
          <bgColor theme="0" tint="-4.9989318521683403E-2"/>
        </patternFill>
      </fill>
      <alignment horizontal="general" vertical="bottom" textRotation="0" wrapText="1" indent="0" justifyLastLine="0" shrinkToFit="0" readingOrder="0"/>
      <protection locked="1" hidden="0"/>
    </dxf>
    <dxf>
      <font>
        <strike val="0"/>
        <outline val="0"/>
        <shadow val="0"/>
        <u val="none"/>
        <vertAlign val="baseline"/>
        <name val="Arial Narrow"/>
        <family val="2"/>
        <scheme val="none"/>
      </font>
      <numFmt numFmtId="164" formatCode="0.0"/>
      <fill>
        <patternFill patternType="solid">
          <fgColor indexed="64"/>
          <bgColor theme="0" tint="-4.9989318521683403E-2"/>
        </patternFill>
      </fill>
      <alignment horizontal="general" vertical="bottom" textRotation="0" wrapText="1" indent="0" justifyLastLine="0" shrinkToFit="0" readingOrder="0"/>
      <protection locked="1" hidden="0"/>
    </dxf>
    <dxf>
      <font>
        <strike val="0"/>
        <outline val="0"/>
        <shadow val="0"/>
        <u val="none"/>
        <vertAlign val="baseline"/>
        <name val="Arial Narrow"/>
        <family val="2"/>
        <scheme val="none"/>
      </font>
      <alignment horizontal="general" vertical="bottom" textRotation="0" wrapText="1" indent="0" justifyLastLine="0" shrinkToFit="0" readingOrder="0"/>
      <protection locked="0" hidden="0"/>
    </dxf>
    <dxf>
      <font>
        <strike val="0"/>
        <outline val="0"/>
        <shadow val="0"/>
        <u val="none"/>
        <vertAlign val="baseline"/>
        <name val="Arial Narrow"/>
        <family val="2"/>
        <scheme val="none"/>
      </font>
      <numFmt numFmtId="164" formatCode="0.0"/>
      <protection locked="0" hidden="0"/>
    </dxf>
    <dxf>
      <font>
        <strike val="0"/>
        <outline val="0"/>
        <shadow val="0"/>
        <u val="none"/>
        <vertAlign val="baseline"/>
        <name val="Arial Narrow"/>
        <family val="2"/>
        <scheme val="none"/>
      </font>
      <protection locked="0" hidden="0"/>
    </dxf>
    <dxf>
      <font>
        <strike val="0"/>
        <outline val="0"/>
        <shadow val="0"/>
        <u val="none"/>
        <vertAlign val="baseline"/>
        <name val="Arial Narrow"/>
        <family val="2"/>
        <scheme val="none"/>
      </font>
      <alignment horizontal="general" vertical="bottom" textRotation="0" wrapText="1" indent="0" justifyLastLine="0" shrinkToFit="0" readingOrder="0"/>
      <protection locked="0" hidden="0"/>
    </dxf>
    <dxf>
      <font>
        <strike val="0"/>
        <outline val="0"/>
        <shadow val="0"/>
        <u val="none"/>
        <vertAlign val="baseline"/>
        <name val="Arial Narrow"/>
        <family val="2"/>
        <scheme val="none"/>
      </font>
      <protection locked="0" hidden="0"/>
    </dxf>
    <dxf>
      <font>
        <strike val="0"/>
        <outline val="0"/>
        <shadow val="0"/>
        <u val="none"/>
        <vertAlign val="baseline"/>
        <name val="Arial Narrow"/>
        <family val="2"/>
        <scheme val="none"/>
      </font>
      <protection locked="0" hidden="0"/>
    </dxf>
    <dxf>
      <protection locked="0" hidden="0"/>
    </dxf>
    <dxf>
      <font>
        <strike val="0"/>
        <outline val="0"/>
        <shadow val="0"/>
        <u val="none"/>
        <vertAlign val="baseline"/>
        <name val="Arial Narrow"/>
        <family val="2"/>
        <scheme val="none"/>
      </font>
      <alignment horizontal="center" vertical="center" textRotation="0" indent="0" justifyLastLine="0" shrinkToFit="0" readingOrder="0"/>
      <protection locked="0" hidden="0"/>
    </dxf>
    <dxf>
      <font>
        <strike val="0"/>
        <outline val="0"/>
        <shadow val="0"/>
        <u val="none"/>
        <vertAlign val="baseline"/>
        <name val="Arial Narrow"/>
        <family val="2"/>
        <scheme val="none"/>
      </font>
      <numFmt numFmtId="164" formatCode="0.0"/>
      <fill>
        <patternFill patternType="solid">
          <fgColor indexed="64"/>
          <bgColor theme="0" tint="-4.9989318521683403E-2"/>
        </patternFill>
      </fill>
      <alignment horizontal="general" vertical="bottom" textRotation="0" wrapText="1" indent="0" justifyLastLine="0" shrinkToFit="0" readingOrder="0"/>
      <protection locked="1" hidden="0"/>
    </dxf>
    <dxf>
      <font>
        <strike val="0"/>
        <outline val="0"/>
        <shadow val="0"/>
        <u val="none"/>
        <vertAlign val="baseline"/>
        <name val="Arial Narrow"/>
        <family val="2"/>
        <scheme val="none"/>
      </font>
      <numFmt numFmtId="164" formatCode="0.0"/>
      <fill>
        <patternFill patternType="solid">
          <fgColor indexed="64"/>
          <bgColor theme="0" tint="-4.9989318521683403E-2"/>
        </patternFill>
      </fill>
      <alignment horizontal="general" vertical="bottom" textRotation="0" wrapText="1" indent="0" justifyLastLine="0" shrinkToFit="0" readingOrder="0"/>
      <protection locked="1" hidden="0"/>
    </dxf>
    <dxf>
      <font>
        <strike val="0"/>
        <outline val="0"/>
        <shadow val="0"/>
        <u val="none"/>
        <vertAlign val="baseline"/>
        <name val="Arial Narrow"/>
        <family val="2"/>
        <scheme val="none"/>
      </font>
      <alignment horizontal="general" vertical="bottom" textRotation="0" wrapText="1" indent="0" justifyLastLine="0" shrinkToFit="0" readingOrder="0"/>
      <protection locked="0" hidden="0"/>
    </dxf>
    <dxf>
      <font>
        <strike val="0"/>
        <outline val="0"/>
        <shadow val="0"/>
        <u val="none"/>
        <vertAlign val="baseline"/>
        <name val="Arial Narrow"/>
        <family val="2"/>
        <scheme val="none"/>
      </font>
      <numFmt numFmtId="164" formatCode="0.0"/>
      <protection locked="0" hidden="0"/>
    </dxf>
    <dxf>
      <font>
        <strike val="0"/>
        <outline val="0"/>
        <shadow val="0"/>
        <u val="none"/>
        <vertAlign val="baseline"/>
        <name val="Arial Narrow"/>
        <family val="2"/>
        <scheme val="none"/>
      </font>
      <protection locked="0" hidden="0"/>
    </dxf>
    <dxf>
      <font>
        <strike val="0"/>
        <outline val="0"/>
        <shadow val="0"/>
        <u val="none"/>
        <vertAlign val="baseline"/>
        <name val="Arial Narrow"/>
        <family val="2"/>
        <scheme val="none"/>
      </font>
      <alignment horizontal="general" vertical="bottom" textRotation="0" wrapText="1" indent="0" justifyLastLine="0" shrinkToFit="0" readingOrder="0"/>
      <protection locked="0" hidden="0"/>
    </dxf>
    <dxf>
      <font>
        <strike val="0"/>
        <outline val="0"/>
        <shadow val="0"/>
        <u val="none"/>
        <vertAlign val="baseline"/>
        <name val="Arial Narrow"/>
        <family val="2"/>
        <scheme val="none"/>
      </font>
      <protection locked="0" hidden="0"/>
    </dxf>
    <dxf>
      <font>
        <strike val="0"/>
        <outline val="0"/>
        <shadow val="0"/>
        <u val="none"/>
        <vertAlign val="baseline"/>
        <name val="Arial Narrow"/>
        <family val="2"/>
        <scheme val="none"/>
      </font>
      <protection locked="0" hidden="0"/>
    </dxf>
    <dxf>
      <protection locked="0" hidden="0"/>
    </dxf>
    <dxf>
      <font>
        <strike val="0"/>
        <outline val="0"/>
        <shadow val="0"/>
        <u val="none"/>
        <vertAlign val="baseline"/>
        <name val="Arial Narrow"/>
        <family val="2"/>
        <scheme val="none"/>
      </font>
      <alignment horizontal="center" vertical="center" textRotation="0" indent="0" justifyLastLine="0" shrinkToFit="0" readingOrder="0"/>
      <protection locked="0" hidden="0"/>
    </dxf>
    <dxf>
      <font>
        <strike val="0"/>
        <outline val="0"/>
        <shadow val="0"/>
        <u val="none"/>
        <vertAlign val="baseline"/>
        <name val="Arial Narrow"/>
        <family val="2"/>
        <scheme val="none"/>
      </font>
      <numFmt numFmtId="164" formatCode="0.0"/>
      <fill>
        <patternFill patternType="solid">
          <fgColor indexed="64"/>
          <bgColor theme="0" tint="-4.9989318521683403E-2"/>
        </patternFill>
      </fill>
      <alignment horizontal="general" vertical="bottom" textRotation="0" wrapText="1" indent="0" justifyLastLine="0" shrinkToFit="0" readingOrder="0"/>
      <protection locked="1" hidden="0"/>
    </dxf>
    <dxf>
      <font>
        <strike val="0"/>
        <outline val="0"/>
        <shadow val="0"/>
        <u val="none"/>
        <vertAlign val="baseline"/>
        <name val="Arial Narrow"/>
        <family val="2"/>
        <scheme val="none"/>
      </font>
      <numFmt numFmtId="164" formatCode="0.0"/>
      <fill>
        <patternFill patternType="solid">
          <fgColor indexed="64"/>
          <bgColor theme="0" tint="-4.9989318521683403E-2"/>
        </patternFill>
      </fill>
      <alignment horizontal="general" vertical="bottom" textRotation="0" wrapText="1" indent="0" justifyLastLine="0" shrinkToFit="0" readingOrder="0"/>
      <protection locked="1" hidden="0"/>
    </dxf>
    <dxf>
      <font>
        <strike val="0"/>
        <outline val="0"/>
        <shadow val="0"/>
        <u val="none"/>
        <vertAlign val="baseline"/>
        <name val="Arial Narrow"/>
        <family val="2"/>
        <scheme val="none"/>
      </font>
      <alignment horizontal="general" vertical="bottom" textRotation="0" wrapText="1" indent="0" justifyLastLine="0" shrinkToFit="0" readingOrder="0"/>
      <protection locked="0" hidden="0"/>
    </dxf>
    <dxf>
      <font>
        <strike val="0"/>
        <outline val="0"/>
        <shadow val="0"/>
        <u val="none"/>
        <vertAlign val="baseline"/>
        <name val="Arial Narrow"/>
        <family val="2"/>
        <scheme val="none"/>
      </font>
      <numFmt numFmtId="164" formatCode="0.0"/>
      <protection locked="0" hidden="0"/>
    </dxf>
    <dxf>
      <font>
        <strike val="0"/>
        <outline val="0"/>
        <shadow val="0"/>
        <u val="none"/>
        <vertAlign val="baseline"/>
        <name val="Arial Narrow"/>
        <family val="2"/>
        <scheme val="none"/>
      </font>
      <protection locked="0" hidden="0"/>
    </dxf>
    <dxf>
      <font>
        <strike val="0"/>
        <outline val="0"/>
        <shadow val="0"/>
        <u val="none"/>
        <vertAlign val="baseline"/>
        <name val="Arial Narrow"/>
        <family val="2"/>
        <scheme val="none"/>
      </font>
      <alignment textRotation="0" wrapText="1" indent="0" justifyLastLine="0" shrinkToFit="0" readingOrder="0"/>
      <protection locked="0" hidden="0"/>
    </dxf>
    <dxf>
      <font>
        <strike val="0"/>
        <outline val="0"/>
        <shadow val="0"/>
        <u val="none"/>
        <vertAlign val="baseline"/>
        <name val="Arial Narrow"/>
        <family val="2"/>
        <scheme val="none"/>
      </font>
      <protection locked="0" hidden="0"/>
    </dxf>
    <dxf>
      <font>
        <strike val="0"/>
        <outline val="0"/>
        <shadow val="0"/>
        <u val="none"/>
        <vertAlign val="baseline"/>
        <name val="Arial Narrow"/>
        <family val="2"/>
        <scheme val="none"/>
      </font>
      <protection locked="0" hidden="0"/>
    </dxf>
    <dxf>
      <font>
        <strike val="0"/>
        <outline val="0"/>
        <shadow val="0"/>
        <u val="none"/>
        <vertAlign val="baseline"/>
        <name val="Arial Narrow"/>
        <family val="2"/>
        <scheme val="none"/>
      </font>
      <protection locked="0" hidden="0"/>
    </dxf>
    <dxf>
      <font>
        <strike val="0"/>
        <outline val="0"/>
        <shadow val="0"/>
        <u val="none"/>
        <vertAlign val="baseline"/>
        <name val="Arial Narrow"/>
        <family val="2"/>
        <scheme val="none"/>
      </font>
      <alignment horizontal="center" vertical="center" textRotation="0" indent="0" justifyLastLine="0" shrinkToFit="0" readingOrder="0"/>
      <protection locked="0" hidden="0"/>
    </dxf>
    <dxf>
      <font>
        <b val="0"/>
        <i val="0"/>
        <strike val="0"/>
        <condense val="0"/>
        <extend val="0"/>
        <outline val="0"/>
        <shadow val="0"/>
        <u val="none"/>
        <vertAlign val="baseline"/>
        <sz val="12"/>
        <color auto="1"/>
        <name val="Arial Narrow"/>
        <family val="2"/>
        <scheme val="none"/>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auto="1"/>
        <name val="Arial Narrow"/>
        <family val="2"/>
        <scheme val="none"/>
      </font>
      <numFmt numFmtId="0" formatCode="General"/>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Narrow"/>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Arial Narrow"/>
        <family val="2"/>
        <scheme val="none"/>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Arial Narrow"/>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Arial Narrow"/>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Narrow"/>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Arial Narrow"/>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bottom style="thin">
          <color indexed="64"/>
        </bottom>
      </border>
    </dxf>
    <dxf>
      <font>
        <b/>
        <i val="0"/>
        <strike val="0"/>
        <condense val="0"/>
        <extend val="0"/>
        <outline val="0"/>
        <shadow val="0"/>
        <u val="none"/>
        <vertAlign val="baseline"/>
        <sz val="11"/>
        <color theme="0"/>
        <name val="Arial Narrow"/>
        <family val="2"/>
        <scheme val="none"/>
      </font>
      <fill>
        <patternFill patternType="solid">
          <fgColor indexed="64"/>
          <bgColor theme="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Arial Narrow"/>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rial Narrow"/>
        <family val="2"/>
        <scheme val="none"/>
      </font>
      <alignment horizontal="center" vertical="center"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rgb="FF000000"/>
        <name val="Arial Narrow"/>
        <family val="2"/>
        <scheme val="none"/>
      </font>
      <alignment horizontal="center" vertical="center"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2"/>
        <color theme="1"/>
        <name val="Arial Narrow"/>
        <family val="2"/>
        <scheme val="none"/>
      </font>
      <alignment horizontal="center" vertical="center"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2"/>
        <color theme="1"/>
        <name val="Arial Narrow"/>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rial Narrow"/>
        <family val="2"/>
        <scheme val="none"/>
      </font>
      <alignment horizontal="center" vertical="center"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rgb="FF000000"/>
        <name val="Arial Narrow"/>
        <family val="2"/>
        <scheme val="none"/>
      </font>
      <alignment horizontal="center" vertical="center"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2"/>
        <color theme="1"/>
        <name val="Arial Narrow"/>
        <family val="2"/>
        <scheme val="none"/>
      </font>
      <alignment horizontal="center" vertical="center"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2"/>
        <color theme="1"/>
        <name val="Arial Narrow"/>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rial Narrow"/>
        <family val="2"/>
        <scheme val="none"/>
      </font>
      <alignment horizontal="center" vertical="center"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rgb="FF000000"/>
        <name val="Arial Narrow"/>
        <family val="2"/>
        <scheme val="none"/>
      </font>
      <alignment horizontal="center" vertical="center"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2"/>
        <color theme="1"/>
        <name val="Arial Narrow"/>
        <family val="2"/>
        <scheme val="none"/>
      </font>
      <alignment horizontal="center" vertical="center"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2"/>
        <color theme="1"/>
        <name val="Arial Narrow"/>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rial Narrow"/>
        <family val="2"/>
        <scheme val="none"/>
      </font>
      <alignment horizontal="center" vertical="center"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rgb="FF000000"/>
        <name val="Arial Narrow"/>
        <family val="2"/>
        <scheme val="none"/>
      </font>
      <alignment horizontal="center" vertical="center"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2"/>
        <color theme="1"/>
        <name val="Arial Narrow"/>
        <family val="2"/>
        <scheme val="none"/>
      </font>
      <alignment horizontal="center" vertical="center"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2"/>
        <color theme="1"/>
        <name val="Arial Narrow"/>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rial Narrow"/>
        <family val="2"/>
        <scheme val="none"/>
      </font>
      <alignment horizontal="center" vertical="center"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rgb="FF000000"/>
        <name val="Arial Narrow"/>
        <family val="2"/>
        <scheme val="none"/>
      </font>
      <alignment horizontal="center" vertical="center"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2"/>
        <color theme="1"/>
        <name val="Arial Narrow"/>
        <family val="2"/>
        <scheme val="none"/>
      </font>
      <alignment horizontal="center" vertical="center" textRotation="0" wrapText="0" indent="0" justifyLastLine="0" shrinkToFit="0" readingOrder="0"/>
      <border diagonalUp="0" diagonalDown="0">
        <left style="thin">
          <color indexed="64"/>
        </left>
        <right style="thin">
          <color indexed="64"/>
        </right>
        <top/>
        <bottom/>
      </border>
      <protection locked="0" hidden="0"/>
    </dxf>
    <dxf>
      <font>
        <strike val="0"/>
        <outline val="0"/>
        <shadow val="0"/>
        <u val="none"/>
        <vertAlign val="baseline"/>
        <sz val="11"/>
        <color theme="1"/>
        <name val="Arial Narrow"/>
        <family val="2"/>
        <scheme val="none"/>
      </font>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1"/>
        <color theme="1"/>
        <name val="Arial Narrow"/>
        <family val="2"/>
        <scheme val="none"/>
      </font>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theme="1"/>
        <name val="Arial Narrow"/>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sz val="11"/>
        <color theme="1"/>
        <name val="Arial Narrow"/>
        <family val="2"/>
        <scheme val="none"/>
      </font>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theme="1"/>
        <name val="Arial Narrow"/>
        <family val="2"/>
        <scheme val="none"/>
      </font>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border outline="0">
        <top style="medium">
          <color rgb="FFBFBFBF"/>
        </top>
        <bottom style="thin">
          <color rgb="FF000000"/>
        </bottom>
      </border>
    </dxf>
    <dxf>
      <font>
        <strike val="0"/>
        <outline val="0"/>
        <shadow val="0"/>
        <u val="none"/>
        <vertAlign val="baseline"/>
        <sz val="11"/>
        <color theme="1"/>
        <name val="Arial Narrow"/>
        <family val="2"/>
        <scheme val="none"/>
      </font>
      <fill>
        <patternFill patternType="none">
          <fgColor rgb="FF000000"/>
          <bgColor auto="1"/>
        </patternFill>
      </fill>
      <alignment horizontal="left" vertical="center" textRotation="0" wrapText="1" indent="0" justifyLastLine="0" shrinkToFit="0" readingOrder="0"/>
    </dxf>
    <dxf>
      <font>
        <b/>
        <i val="0"/>
        <strike val="0"/>
        <condense val="0"/>
        <extend val="0"/>
        <outline val="0"/>
        <shadow val="0"/>
        <u val="none"/>
        <vertAlign val="baseline"/>
        <sz val="11"/>
        <color theme="1"/>
        <name val="Arial Narrow"/>
        <family val="2"/>
        <scheme val="none"/>
      </font>
      <alignment horizontal="center" vertical="center" textRotation="0" wrapText="1" indent="0" justifyLastLine="0" shrinkToFit="0" readingOrder="0"/>
    </dxf>
    <dxf>
      <font>
        <strike val="0"/>
        <outline val="0"/>
        <shadow val="0"/>
        <u val="none"/>
        <vertAlign val="baseline"/>
        <sz val="11"/>
        <color theme="1"/>
        <name val="Arial Narrow"/>
        <family val="2"/>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sz val="11"/>
        <color theme="1"/>
        <name val="Arial Narrow"/>
        <family val="2"/>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theme="1"/>
        <name val="Arial Narrow"/>
        <family val="2"/>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theme="1"/>
        <name val="Arial Narrow"/>
        <family val="2"/>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border outline="0">
        <top style="medium">
          <color rgb="FFBFBFBF"/>
        </top>
        <bottom style="thin">
          <color indexed="64"/>
        </bottom>
      </border>
    </dxf>
    <dxf>
      <font>
        <strike val="0"/>
        <outline val="0"/>
        <shadow val="0"/>
        <u val="none"/>
        <vertAlign val="baseline"/>
        <sz val="11"/>
        <color theme="1"/>
        <name val="Arial Narrow"/>
        <family val="2"/>
        <scheme val="none"/>
      </font>
      <fill>
        <patternFill patternType="none">
          <fgColor indexed="64"/>
          <bgColor auto="1"/>
        </patternFill>
      </fill>
      <alignment horizontal="general" vertical="center" textRotation="0" wrapText="1" indent="0" justifyLastLine="0" shrinkToFit="0" readingOrder="0"/>
    </dxf>
    <dxf>
      <font>
        <b/>
        <i val="0"/>
        <strike val="0"/>
        <condense val="0"/>
        <extend val="0"/>
        <outline val="0"/>
        <shadow val="0"/>
        <u val="none"/>
        <vertAlign val="baseline"/>
        <sz val="11"/>
        <color theme="1"/>
        <name val="Arial Narrow"/>
        <family val="2"/>
        <scheme val="none"/>
      </font>
      <alignment horizontal="center" vertical="center" textRotation="0" wrapText="1" indent="0" justifyLastLine="0" shrinkToFit="0" readingOrder="0"/>
    </dxf>
    <dxf>
      <font>
        <b/>
        <i val="0"/>
        <strike val="0"/>
        <condense val="0"/>
        <extend val="0"/>
        <outline val="0"/>
        <shadow val="0"/>
        <u val="none"/>
        <vertAlign val="baseline"/>
        <sz val="11"/>
        <color rgb="FF000000"/>
        <name val="Arial Narrow"/>
        <family val="2"/>
        <scheme val="none"/>
      </font>
      <numFmt numFmtId="0" formatCode="General"/>
      <alignment horizontal="left" vertical="top" textRotation="0" wrapText="1" indent="0" justifyLastLine="0" shrinkToFit="0" readingOrder="0"/>
    </dxf>
    <dxf>
      <font>
        <b/>
        <i val="0"/>
        <strike val="0"/>
        <condense val="0"/>
        <extend val="0"/>
        <outline val="0"/>
        <shadow val="0"/>
        <u val="none"/>
        <vertAlign val="baseline"/>
        <sz val="11"/>
        <color rgb="FF000000"/>
        <name val="Arial Narrow"/>
        <family val="2"/>
        <scheme val="none"/>
      </font>
      <alignment horizontal="left" vertical="top" textRotation="0" wrapText="1" indent="0" justifyLastLine="0" shrinkToFit="0" readingOrder="0"/>
    </dxf>
    <dxf>
      <font>
        <strike val="0"/>
        <outline val="0"/>
        <shadow val="0"/>
        <u val="none"/>
        <vertAlign val="baseline"/>
        <sz val="11"/>
        <name val="Arial Narrow"/>
        <family val="2"/>
        <scheme val="none"/>
      </font>
    </dxf>
    <dxf>
      <font>
        <strike val="0"/>
        <outline val="0"/>
        <shadow val="0"/>
        <u val="none"/>
        <vertAlign val="baseline"/>
        <sz val="11"/>
        <name val="Arial Narrow"/>
        <family val="2"/>
        <scheme val="none"/>
      </font>
    </dxf>
    <dxf>
      <border outline="0">
        <bottom style="medium">
          <color theme="1" tint="0.499984740745262"/>
        </bottom>
      </border>
    </dxf>
    <dxf>
      <font>
        <strike val="0"/>
        <outline val="0"/>
        <shadow val="0"/>
        <u val="none"/>
        <vertAlign val="baseline"/>
        <sz val="11"/>
        <name val="Arial Narrow"/>
        <family val="2"/>
        <scheme val="none"/>
      </font>
      <numFmt numFmtId="0" formatCode="General"/>
    </dxf>
    <dxf>
      <font>
        <b/>
        <i val="0"/>
        <strike val="0"/>
        <condense val="0"/>
        <extend val="0"/>
        <outline val="0"/>
        <shadow val="0"/>
        <u val="none"/>
        <vertAlign val="baseline"/>
        <sz val="14"/>
        <color rgb="FF000000"/>
        <name val="Arial Narrow"/>
        <family val="2"/>
        <scheme val="none"/>
      </font>
      <numFmt numFmtId="0" formatCode="General"/>
      <alignment horizontal="left" vertical="top" textRotation="0" wrapText="1" indent="0" justifyLastLine="0" shrinkToFit="0" readingOrder="0"/>
    </dxf>
    <dxf>
      <font>
        <strike val="0"/>
        <outline val="0"/>
        <shadow val="0"/>
        <u val="none"/>
        <vertAlign val="baseline"/>
        <sz val="11"/>
        <name val="Arial Narrow"/>
        <family val="2"/>
        <scheme val="none"/>
      </font>
    </dxf>
    <dxf>
      <font>
        <strike val="0"/>
        <outline val="0"/>
        <shadow val="0"/>
        <u val="none"/>
        <vertAlign val="baseline"/>
        <sz val="11"/>
        <name val="Arial Narrow"/>
        <family val="2"/>
        <scheme val="none"/>
      </font>
    </dxf>
    <dxf>
      <font>
        <strike val="0"/>
        <outline val="0"/>
        <shadow val="0"/>
        <u val="none"/>
        <vertAlign val="baseline"/>
        <sz val="11"/>
        <name val="Arial Narrow"/>
        <family val="2"/>
        <scheme val="none"/>
      </font>
    </dxf>
    <dxf>
      <font>
        <strike val="0"/>
        <outline val="0"/>
        <shadow val="0"/>
        <u val="none"/>
        <vertAlign val="baseline"/>
        <sz val="11"/>
        <name val="Arial Narrow"/>
        <family val="2"/>
        <scheme val="none"/>
      </font>
      <alignment horizontal="center" vertical="bottom" textRotation="0" wrapText="0" indent="0" justifyLastLine="0" shrinkToFit="0" readingOrder="0"/>
    </dxf>
    <dxf>
      <font>
        <strike val="0"/>
        <outline val="0"/>
        <shadow val="0"/>
        <u val="none"/>
        <vertAlign val="baseline"/>
        <sz val="11"/>
        <name val="Arial Narrow"/>
        <family val="2"/>
        <scheme val="none"/>
      </font>
      <alignment horizontal="general" vertical="bottom" textRotation="0" wrapText="1" indent="0" justifyLastLine="0" shrinkToFit="0" readingOrder="0"/>
    </dxf>
    <dxf>
      <font>
        <strike val="0"/>
        <outline val="0"/>
        <shadow val="0"/>
        <u val="none"/>
        <vertAlign val="baseline"/>
        <sz val="11"/>
        <name val="Arial Narrow"/>
        <family val="2"/>
        <scheme val="none"/>
      </font>
      <alignment horizontal="general" vertical="bottom" textRotation="0" wrapText="1" indent="0" justifyLastLine="0" shrinkToFit="0" readingOrder="0"/>
    </dxf>
    <dxf>
      <font>
        <strike val="0"/>
        <outline val="0"/>
        <shadow val="0"/>
        <u val="none"/>
        <vertAlign val="baseline"/>
        <sz val="11"/>
        <name val="Arial Narrow"/>
        <family val="2"/>
        <scheme val="none"/>
      </font>
      <alignment horizontal="general" vertical="bottom" textRotation="0" wrapText="1" indent="0" justifyLastLine="0" shrinkToFit="0" readingOrder="0"/>
    </dxf>
    <dxf>
      <font>
        <strike val="0"/>
        <outline val="0"/>
        <shadow val="0"/>
        <u val="none"/>
        <vertAlign val="baseline"/>
        <sz val="1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rgb="FF000000"/>
        <name val="Arial Narrow"/>
        <family val="2"/>
        <scheme val="none"/>
      </font>
      <numFmt numFmtId="0" formatCode="General"/>
      <alignment horizontal="left" vertical="top" textRotation="0" wrapText="1" indent="0" justifyLastLine="0" shrinkToFit="0" readingOrder="0"/>
    </dxf>
    <dxf>
      <border outline="0">
        <bottom style="medium">
          <color theme="1" tint="0.499984740745262"/>
        </bottom>
      </border>
    </dxf>
    <dxf>
      <font>
        <b val="0"/>
        <i val="0"/>
        <strike val="0"/>
        <condense val="0"/>
        <extend val="0"/>
        <outline val="0"/>
        <shadow val="0"/>
        <u val="none"/>
        <vertAlign val="baseline"/>
        <sz val="11"/>
        <color rgb="FF000000"/>
        <name val="Arial Narrow"/>
        <family val="2"/>
        <scheme val="none"/>
      </font>
      <numFmt numFmtId="0" formatCode="General"/>
      <alignment horizontal="left" vertical="top" textRotation="0" wrapText="1" indent="0" justifyLastLine="0" shrinkToFit="0" readingOrder="0"/>
    </dxf>
    <dxf>
      <font>
        <b/>
        <i val="0"/>
        <strike val="0"/>
        <condense val="0"/>
        <extend val="0"/>
        <outline val="0"/>
        <shadow val="0"/>
        <u val="none"/>
        <vertAlign val="baseline"/>
        <sz val="14"/>
        <color rgb="FF000000"/>
        <name val="Arial Narrow"/>
        <family val="2"/>
        <scheme val="none"/>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11"/>
        <color theme="1"/>
        <name val="Arial Narrow"/>
        <family val="2"/>
        <scheme val="none"/>
      </font>
      <numFmt numFmtId="0" formatCode="General"/>
      <alignment horizontal="left" vertical="top" textRotation="0" wrapText="1" indent="0" justifyLastLine="0" shrinkToFit="0" readingOrder="0"/>
    </dxf>
    <dxf>
      <border outline="0">
        <bottom style="medium">
          <color theme="1" tint="0.499984740745262"/>
        </bottom>
      </border>
    </dxf>
    <dxf>
      <font>
        <b val="0"/>
        <i val="0"/>
        <strike val="0"/>
        <condense val="0"/>
        <extend val="0"/>
        <outline val="0"/>
        <shadow val="0"/>
        <u val="none"/>
        <vertAlign val="baseline"/>
        <sz val="11"/>
        <color theme="1"/>
        <name val="Arial Narrow"/>
        <family val="2"/>
        <scheme val="none"/>
      </font>
      <numFmt numFmtId="0" formatCode="General"/>
      <alignment horizontal="left" vertical="top" textRotation="0" wrapText="1" indent="0" justifyLastLine="0" shrinkToFit="0" readingOrder="0"/>
    </dxf>
    <dxf>
      <font>
        <b/>
        <i val="0"/>
        <strike val="0"/>
        <condense val="0"/>
        <extend val="0"/>
        <outline val="0"/>
        <shadow val="0"/>
        <u val="none"/>
        <vertAlign val="baseline"/>
        <sz val="14"/>
        <color theme="1"/>
        <name val="Arial Narrow"/>
        <family val="2"/>
        <scheme val="none"/>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11"/>
        <color theme="1"/>
        <name val="Arial Narrow"/>
        <family val="2"/>
        <scheme val="none"/>
      </font>
      <numFmt numFmtId="0" formatCode="General"/>
      <alignment horizontal="left" vertical="top" textRotation="0" wrapText="1" indent="0" justifyLastLine="0" shrinkToFit="0" readingOrder="0"/>
    </dxf>
    <dxf>
      <border outline="0">
        <bottom style="medium">
          <color theme="1" tint="0.499984740745262"/>
        </bottom>
      </border>
    </dxf>
    <dxf>
      <font>
        <b val="0"/>
        <i val="0"/>
        <strike val="0"/>
        <condense val="0"/>
        <extend val="0"/>
        <outline val="0"/>
        <shadow val="0"/>
        <u val="none"/>
        <vertAlign val="baseline"/>
        <sz val="11"/>
        <color theme="1"/>
        <name val="Arial Narrow"/>
        <family val="2"/>
        <scheme val="none"/>
      </font>
      <numFmt numFmtId="0" formatCode="General"/>
      <alignment horizontal="left" vertical="top" textRotation="0" wrapText="1" indent="0" justifyLastLine="0" shrinkToFit="0" readingOrder="0"/>
    </dxf>
    <dxf>
      <font>
        <b/>
        <i val="0"/>
        <strike val="0"/>
        <condense val="0"/>
        <extend val="0"/>
        <outline val="0"/>
        <shadow val="0"/>
        <u val="none"/>
        <vertAlign val="baseline"/>
        <sz val="14"/>
        <color rgb="FF000000"/>
        <name val="Arial Narrow"/>
        <family val="2"/>
        <scheme val="none"/>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11"/>
        <color rgb="FF000000"/>
        <name val="Arial Narrow"/>
        <family val="2"/>
        <scheme val="none"/>
      </font>
      <numFmt numFmtId="0" formatCode="General"/>
      <alignment horizontal="left" vertical="top" textRotation="0" wrapText="1" indent="0" justifyLastLine="0" shrinkToFit="0" readingOrder="0"/>
    </dxf>
    <dxf>
      <border outline="0">
        <bottom style="medium">
          <color theme="8" tint="0.39994506668294322"/>
        </bottom>
      </border>
    </dxf>
    <dxf>
      <font>
        <b val="0"/>
        <i val="0"/>
        <strike val="0"/>
        <condense val="0"/>
        <extend val="0"/>
        <outline val="0"/>
        <shadow val="0"/>
        <u val="none"/>
        <vertAlign val="baseline"/>
        <sz val="11"/>
        <color rgb="FF000000"/>
        <name val="Arial Narrow"/>
        <family val="2"/>
        <scheme val="none"/>
      </font>
      <numFmt numFmtId="0" formatCode="General"/>
      <alignment horizontal="left" vertical="top" textRotation="0" wrapText="1" indent="0" justifyLastLine="0" shrinkToFit="0" readingOrder="0"/>
    </dxf>
    <dxf>
      <font>
        <b/>
        <i val="0"/>
        <strike val="0"/>
        <condense val="0"/>
        <extend val="0"/>
        <outline val="0"/>
        <shadow val="0"/>
        <u val="none"/>
        <vertAlign val="baseline"/>
        <sz val="14"/>
        <color theme="1"/>
        <name val="Arial Narrow"/>
        <family val="2"/>
        <scheme val="none"/>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11"/>
        <color rgb="FF000000"/>
        <name val="Arial Narrow"/>
        <family val="2"/>
        <scheme val="none"/>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11"/>
        <color rgb="FF000000"/>
        <name val="Arial Narrow"/>
        <family val="2"/>
        <scheme val="none"/>
      </font>
      <numFmt numFmtId="0" formatCode="General"/>
      <alignment horizontal="left" vertical="top" textRotation="0" wrapText="1" indent="0" justifyLastLine="0" shrinkToFit="0" readingOrder="0"/>
    </dxf>
    <dxf>
      <font>
        <b/>
        <i val="0"/>
        <strike val="0"/>
        <condense val="0"/>
        <extend val="0"/>
        <outline val="0"/>
        <shadow val="0"/>
        <u val="none"/>
        <vertAlign val="baseline"/>
        <sz val="14"/>
        <color rgb="FF000000"/>
        <name val="Arial Narrow"/>
        <family val="2"/>
        <scheme val="none"/>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11"/>
        <color theme="1"/>
        <name val="Arial Narrow"/>
        <family val="2"/>
        <scheme val="none"/>
      </font>
      <numFmt numFmtId="0" formatCode="General"/>
      <alignment horizontal="left" vertical="top" textRotation="0" wrapText="1" indent="0" justifyLastLine="0" shrinkToFit="0" readingOrder="0"/>
    </dxf>
    <dxf>
      <border outline="0">
        <bottom style="medium">
          <color theme="1" tint="0.499984740745262"/>
        </bottom>
      </border>
    </dxf>
    <dxf>
      <font>
        <b val="0"/>
        <i val="0"/>
        <strike val="0"/>
        <condense val="0"/>
        <extend val="0"/>
        <outline val="0"/>
        <shadow val="0"/>
        <u val="none"/>
        <vertAlign val="baseline"/>
        <sz val="11"/>
        <color theme="1"/>
        <name val="Arial Narrow"/>
        <family val="2"/>
        <scheme val="none"/>
      </font>
      <numFmt numFmtId="0" formatCode="General"/>
      <alignment horizontal="left" vertical="top" textRotation="0" wrapText="1" indent="0" justifyLastLine="0" shrinkToFit="0" readingOrder="0"/>
    </dxf>
    <dxf>
      <font>
        <b/>
        <i val="0"/>
        <strike val="0"/>
        <condense val="0"/>
        <extend val="0"/>
        <outline val="0"/>
        <shadow val="0"/>
        <u val="none"/>
        <vertAlign val="baseline"/>
        <sz val="14"/>
        <color theme="1"/>
        <name val="Arial Narrow"/>
        <family val="2"/>
        <scheme val="none"/>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11"/>
        <color rgb="FF000000"/>
        <name val="Arial Narrow"/>
        <family val="2"/>
        <scheme val="none"/>
      </font>
      <numFmt numFmtId="0" formatCode="General"/>
      <alignment horizontal="left" vertical="top" textRotation="0" wrapText="1" indent="0" justifyLastLine="0" shrinkToFit="0" readingOrder="0"/>
      <border diagonalUp="0" diagonalDown="0">
        <left style="thin">
          <color theme="6"/>
        </left>
        <right style="thin">
          <color theme="6"/>
        </right>
        <top style="thin">
          <color theme="6"/>
        </top>
        <bottom/>
        <vertical/>
        <horizontal/>
      </border>
    </dxf>
    <dxf>
      <border outline="0">
        <bottom style="medium">
          <color theme="1" tint="0.499984740745262"/>
        </bottom>
      </border>
    </dxf>
    <dxf>
      <font>
        <b val="0"/>
        <i val="0"/>
        <strike val="0"/>
        <condense val="0"/>
        <extend val="0"/>
        <outline val="0"/>
        <shadow val="0"/>
        <u val="none"/>
        <vertAlign val="baseline"/>
        <sz val="11"/>
        <color rgb="FF000000"/>
        <name val="Arial Narrow"/>
        <family val="2"/>
        <scheme val="none"/>
      </font>
      <alignment horizontal="left" vertical="top" textRotation="0" wrapText="1" indent="0" justifyLastLine="0" shrinkToFit="0" readingOrder="0"/>
    </dxf>
    <dxf>
      <font>
        <b/>
        <i val="0"/>
        <strike val="0"/>
        <condense val="0"/>
        <extend val="0"/>
        <outline val="0"/>
        <shadow val="0"/>
        <u val="none"/>
        <vertAlign val="baseline"/>
        <sz val="14"/>
        <color rgb="FF000000"/>
        <name val="Arial Narrow"/>
        <family val="2"/>
        <scheme val="none"/>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11"/>
        <color theme="1"/>
        <name val="Arial Narrow"/>
        <family val="2"/>
        <scheme val="none"/>
      </font>
      <numFmt numFmtId="0" formatCode="General"/>
      <alignment horizontal="left" vertical="top" textRotation="0" wrapText="1" indent="0" justifyLastLine="0" shrinkToFit="0" readingOrder="0"/>
      <border diagonalUp="0" diagonalDown="0">
        <left style="thin">
          <color theme="6"/>
        </left>
        <right style="thin">
          <color theme="6"/>
        </right>
        <top style="thin">
          <color theme="6"/>
        </top>
        <bottom/>
        <vertical/>
        <horizontal/>
      </border>
    </dxf>
    <dxf>
      <border outline="0">
        <bottom style="medium">
          <color theme="1" tint="0.499984740745262"/>
        </bottom>
      </border>
    </dxf>
    <dxf>
      <font>
        <b val="0"/>
        <i val="0"/>
        <strike val="0"/>
        <condense val="0"/>
        <extend val="0"/>
        <outline val="0"/>
        <shadow val="0"/>
        <u val="none"/>
        <vertAlign val="baseline"/>
        <sz val="11"/>
        <color theme="1"/>
        <name val="Arial Narrow"/>
        <family val="2"/>
        <scheme val="none"/>
      </font>
      <alignment horizontal="left" vertical="top" textRotation="0" wrapText="1" indent="0" justifyLastLine="0" shrinkToFit="0" readingOrder="0"/>
    </dxf>
    <dxf>
      <font>
        <b/>
        <i val="0"/>
        <strike val="0"/>
        <condense val="0"/>
        <extend val="0"/>
        <outline val="0"/>
        <shadow val="0"/>
        <u val="none"/>
        <vertAlign val="baseline"/>
        <sz val="14"/>
        <color theme="1"/>
        <name val="Arial Narrow"/>
        <family val="2"/>
        <scheme val="none"/>
      </font>
      <numFmt numFmtId="0" formatCode="General"/>
      <alignment horizontal="left" vertical="top" textRotation="0" wrapText="1" indent="0" justifyLastLine="0" shrinkToFit="0" readingOrder="0"/>
    </dxf>
    <dxf>
      <font>
        <strike val="0"/>
        <outline val="0"/>
        <shadow val="0"/>
        <u val="none"/>
        <vertAlign val="baseline"/>
        <sz val="11"/>
        <name val="Arial Narrow"/>
        <family val="2"/>
        <scheme val="none"/>
      </font>
      <border diagonalUp="0" diagonalDown="0">
        <left style="thin">
          <color theme="5"/>
        </left>
        <right style="thin">
          <color theme="5"/>
        </right>
        <top style="thin">
          <color theme="5"/>
        </top>
        <bottom/>
        <vertical/>
        <horizontal/>
      </border>
    </dxf>
    <dxf>
      <border outline="0">
        <bottom style="medium">
          <color theme="1" tint="0.499984740745262"/>
        </bottom>
      </border>
    </dxf>
    <dxf>
      <font>
        <strike val="0"/>
        <outline val="0"/>
        <shadow val="0"/>
        <u val="none"/>
        <vertAlign val="baseline"/>
        <sz val="11"/>
        <name val="Arial Narrow"/>
        <family val="2"/>
        <scheme val="none"/>
      </font>
    </dxf>
    <dxf>
      <font>
        <b/>
        <i val="0"/>
        <strike val="0"/>
        <condense val="0"/>
        <extend val="0"/>
        <outline val="0"/>
        <shadow val="0"/>
        <u val="none"/>
        <vertAlign val="baseline"/>
        <sz val="14"/>
        <color rgb="FF000000"/>
        <name val="Arial Narrow"/>
        <family val="2"/>
        <scheme val="none"/>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11"/>
        <color rgb="FF000000"/>
        <name val="Arial Narrow"/>
        <family val="2"/>
        <scheme val="none"/>
      </font>
      <numFmt numFmtId="0" formatCode="General"/>
      <alignment horizontal="left" vertical="top" textRotation="0" wrapText="1" indent="0" justifyLastLine="0" shrinkToFit="0" readingOrder="0"/>
      <border diagonalUp="0" diagonalDown="0">
        <left style="thin">
          <color theme="9"/>
        </left>
        <right style="thin">
          <color theme="9"/>
        </right>
        <top style="thin">
          <color theme="9"/>
        </top>
        <bottom/>
        <vertical/>
        <horizontal/>
      </border>
    </dxf>
    <dxf>
      <border outline="0">
        <bottom style="thin">
          <color rgb="FF000000"/>
        </bottom>
      </border>
    </dxf>
    <dxf>
      <font>
        <b val="0"/>
        <i val="0"/>
        <strike val="0"/>
        <condense val="0"/>
        <extend val="0"/>
        <outline val="0"/>
        <shadow val="0"/>
        <u val="none"/>
        <vertAlign val="baseline"/>
        <sz val="11"/>
        <color rgb="FF000000"/>
        <name val="Arial Narrow"/>
        <family val="2"/>
        <scheme val="none"/>
      </font>
      <alignment horizontal="left" vertical="top" textRotation="0" wrapText="1" indent="0" justifyLastLine="0" shrinkToFit="0" readingOrder="0"/>
    </dxf>
    <dxf>
      <font>
        <b/>
        <i val="0"/>
        <strike val="0"/>
        <condense val="0"/>
        <extend val="0"/>
        <outline val="0"/>
        <shadow val="0"/>
        <u val="none"/>
        <vertAlign val="baseline"/>
        <sz val="14"/>
        <color rgb="FF000000"/>
        <name val="Arial Narrow"/>
        <family val="2"/>
        <scheme val="none"/>
      </font>
      <numFmt numFmtId="0" formatCode="General"/>
      <alignment horizontal="left" vertical="top" textRotation="0" wrapText="1" indent="0" justifyLastLine="0" shrinkToFit="0" readingOrder="0"/>
    </dxf>
    <dxf>
      <border>
        <left style="thin">
          <color theme="4"/>
        </left>
      </border>
    </dxf>
    <dxf>
      <border>
        <left style="thin">
          <color theme="4"/>
        </left>
      </border>
    </dxf>
    <dxf>
      <border>
        <top style="thin">
          <color theme="0" tint="-0.14996795556505021"/>
        </top>
      </border>
    </dxf>
    <dxf>
      <border>
        <top style="thin">
          <color theme="0" tint="-0.14996795556505021"/>
        </top>
      </border>
    </dxf>
    <dxf>
      <font>
        <b/>
        <color theme="1"/>
      </font>
    </dxf>
    <dxf>
      <font>
        <b/>
        <color theme="1"/>
      </font>
    </dxf>
    <dxf>
      <font>
        <b/>
        <color theme="1"/>
      </font>
      <border>
        <top/>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border>
    </dxf>
    <dxf>
      <border>
        <left style="thin">
          <color theme="4"/>
        </left>
      </border>
    </dxf>
    <dxf>
      <border>
        <left style="thin">
          <color theme="4"/>
        </left>
      </border>
    </dxf>
    <dxf>
      <border>
        <top style="thin">
          <color theme="0" tint="-0.14996795556505021"/>
        </top>
      </border>
    </dxf>
    <dxf>
      <border>
        <top style="thin">
          <color theme="0" tint="-0.14996795556505021"/>
        </top>
      </border>
    </dxf>
    <dxf>
      <font>
        <b/>
        <color theme="1"/>
      </font>
    </dxf>
    <dxf>
      <font>
        <b/>
        <color theme="1"/>
      </font>
    </dxf>
    <dxf>
      <font>
        <b/>
        <color theme="1"/>
      </font>
      <border>
        <top/>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border>
    </dxf>
    <dxf>
      <border>
        <left style="thin">
          <color theme="4"/>
        </left>
      </border>
    </dxf>
    <dxf>
      <border>
        <left style="thin">
          <color theme="4"/>
        </left>
      </border>
    </dxf>
    <dxf>
      <border>
        <top style="thin">
          <color theme="0" tint="-0.14996795556505021"/>
        </top>
      </border>
    </dxf>
    <dxf>
      <border>
        <top style="thin">
          <color theme="0" tint="-0.14996795556505021"/>
        </top>
      </border>
    </dxf>
    <dxf>
      <font>
        <b/>
        <color theme="1"/>
      </font>
    </dxf>
    <dxf>
      <font>
        <b/>
        <color theme="1"/>
      </font>
    </dxf>
    <dxf>
      <font>
        <b/>
        <color theme="1"/>
      </font>
      <border>
        <top/>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border>
    </dxf>
  </dxfs>
  <tableStyles count="3" defaultTableStyle="TableStyleMedium2" defaultPivotStyle="PivotStyleLight16">
    <tableStyle name="TableStyleLight9 2" pivot="0" count="9" xr9:uid="{6243BBF0-6718-4052-9A7C-49FC50DD56C4}">
      <tableStyleElement type="wholeTable" dxfId="216"/>
      <tableStyleElement type="headerRow" dxfId="215"/>
      <tableStyleElement type="totalRow" dxfId="214"/>
      <tableStyleElement type="firstColumn" dxfId="213"/>
      <tableStyleElement type="lastColumn" dxfId="212"/>
      <tableStyleElement type="firstRowStripe" dxfId="211"/>
      <tableStyleElement type="secondRowStripe" dxfId="210"/>
      <tableStyleElement type="firstColumnStripe" dxfId="209"/>
      <tableStyleElement type="secondColumnStripe" dxfId="208"/>
    </tableStyle>
    <tableStyle name="TableStyleLight9 2 2" pivot="0" count="9" xr9:uid="{BD02372C-2F1F-4DED-BE1B-144B93DE4047}">
      <tableStyleElement type="wholeTable" dxfId="207"/>
      <tableStyleElement type="headerRow" dxfId="206"/>
      <tableStyleElement type="totalRow" dxfId="205"/>
      <tableStyleElement type="firstColumn" dxfId="204"/>
      <tableStyleElement type="lastColumn" dxfId="203"/>
      <tableStyleElement type="firstRowStripe" dxfId="202"/>
      <tableStyleElement type="secondRowStripe" dxfId="201"/>
      <tableStyleElement type="firstColumnStripe" dxfId="200"/>
      <tableStyleElement type="secondColumnStripe" dxfId="199"/>
    </tableStyle>
    <tableStyle name="TableStyleLight9 2 3" pivot="0" count="9" xr9:uid="{A8ABDA0A-EC8F-459A-A299-975F63484C53}">
      <tableStyleElement type="wholeTable" dxfId="198"/>
      <tableStyleElement type="headerRow" dxfId="197"/>
      <tableStyleElement type="totalRow" dxfId="196"/>
      <tableStyleElement type="firstColumn" dxfId="195"/>
      <tableStyleElement type="lastColumn" dxfId="194"/>
      <tableStyleElement type="firstRowStripe" dxfId="193"/>
      <tableStyleElement type="secondRowStripe" dxfId="192"/>
      <tableStyleElement type="firstColumnStripe" dxfId="191"/>
      <tableStyleElement type="secondColumnStripe" dxfId="190"/>
    </tableStyle>
  </tableStyles>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 Analysis'!$B$6</c:f>
          <c:strCache>
            <c:ptCount val="1"/>
            <c:pt idx="0">
              <c:v>Table. 1 Waste Weight () and Composition by Waste Type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658292713410824"/>
          <c:y val="0.16846704972689222"/>
          <c:w val="0.48975349956255471"/>
          <c:h val="0.7740306940799066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D61-48F1-8691-8DF1F50EAE1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D61-48F1-8691-8DF1F50EAE1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D61-48F1-8691-8DF1F50EAE1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D61-48F1-8691-8DF1F50EAE1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D61-48F1-8691-8DF1F50EAE1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D61-48F1-8691-8DF1F50EAE1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9D61-48F1-8691-8DF1F50EAE19}"/>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9D61-48F1-8691-8DF1F50EAE19}"/>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9D61-48F1-8691-8DF1F50EAE19}"/>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9D61-48F1-8691-8DF1F50EAE19}"/>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9D61-48F1-8691-8DF1F50EAE1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 Analysis'!$B$8:$B$18</c:f>
              <c:strCache>
                <c:ptCount val="11"/>
                <c:pt idx="0">
                  <c:v>Organics</c:v>
                </c:pt>
                <c:pt idx="1">
                  <c:v>Paper</c:v>
                </c:pt>
                <c:pt idx="2">
                  <c:v>PlasticsDense</c:v>
                </c:pt>
                <c:pt idx="3">
                  <c:v>PlasticsFilms</c:v>
                </c:pt>
                <c:pt idx="4">
                  <c:v>Metals</c:v>
                </c:pt>
                <c:pt idx="5">
                  <c:v>Glass</c:v>
                </c:pt>
                <c:pt idx="6">
                  <c:v>Textiles</c:v>
                </c:pt>
                <c:pt idx="7">
                  <c:v>Wood</c:v>
                </c:pt>
                <c:pt idx="8">
                  <c:v>Others</c:v>
                </c:pt>
                <c:pt idx="9">
                  <c:v>Electronics</c:v>
                </c:pt>
                <c:pt idx="10">
                  <c:v>Hazardous</c:v>
                </c:pt>
              </c:strCache>
            </c:strRef>
          </c:cat>
          <c:val>
            <c:numRef>
              <c:f>'Data Analysis'!$I$8:$I$18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18-9D61-48F1-8691-8DF1F50EAE19}"/>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 Analysis'!$B$21</c:f>
          <c:strCache>
            <c:ptCount val="1"/>
            <c:pt idx="0">
              <c:v>Table. 2 Waste Weight () and Composition by Source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602134951539795"/>
          <c:y val="0.17492835355040076"/>
          <c:w val="0.48975349956255471"/>
          <c:h val="0.7740306940799066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959-4C85-8B17-A3391E0BB4D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959-4C85-8B17-A3391E0BB4D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959-4C85-8B17-A3391E0BB4D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959-4C85-8B17-A3391E0BB4D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959-4C85-8B17-A3391E0BB4D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959-4C85-8B17-A3391E0BB4D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 Analysis'!$B$23:$B$28</c:f>
              <c:strCache>
                <c:ptCount val="6"/>
                <c:pt idx="0">
                  <c:v>Commercial</c:v>
                </c:pt>
                <c:pt idx="1">
                  <c:v>Industrial (front office/non-process waste)</c:v>
                </c:pt>
                <c:pt idx="2">
                  <c:v>Institutional</c:v>
                </c:pt>
                <c:pt idx="3">
                  <c:v>Public</c:v>
                </c:pt>
                <c:pt idx="4">
                  <c:v>Residential (multi-family)</c:v>
                </c:pt>
                <c:pt idx="5">
                  <c:v>Residential (single family)</c:v>
                </c:pt>
              </c:strCache>
            </c:strRef>
          </c:cat>
          <c:val>
            <c:numRef>
              <c:f>'Data Analysis'!$I$23:$I$28</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1959-4C85-8B17-A3391E0BB4DD}"/>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9041408658869097"/>
          <c:y val="0.15856494289565154"/>
          <c:w val="0.2901684376831537"/>
          <c:h val="0.841435057104348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Table. 3 Waste Weight (kg) and Composition by Waste Type and Source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'Data Analysis'!$B$35</c:f>
              <c:strCache>
                <c:ptCount val="1"/>
                <c:pt idx="0">
                  <c:v>Organics</c:v>
                </c:pt>
              </c:strCache>
            </c:strRef>
          </c:tx>
          <c:spPr>
            <a:solidFill>
              <a:schemeClr val="accent1"/>
            </a:solidFill>
            <a:ln>
              <a:noFill/>
            </a:ln>
            <a:effectLst/>
          </c:spPr>
          <c:invertIfNegative val="0"/>
          <c:cat>
            <c:strRef>
              <c:f>('Data Analysis'!$D$34,'Data Analysis'!$F$34,'Data Analysis'!$H$34,'Data Analysis'!$J$34,'Data Analysis'!$L$34,'Data Analysis'!$N$34)</c:f>
              <c:strCache>
                <c:ptCount val="6"/>
                <c:pt idx="0">
                  <c:v>Commercial % Composition</c:v>
                </c:pt>
                <c:pt idx="1">
                  <c:v>Industrial % Composition</c:v>
                </c:pt>
                <c:pt idx="2">
                  <c:v>Institutional % Composition</c:v>
                </c:pt>
                <c:pt idx="3">
                  <c:v>Public % Composition</c:v>
                </c:pt>
                <c:pt idx="4">
                  <c:v>Residential 
(multi-family) 
% Composition</c:v>
                </c:pt>
                <c:pt idx="5">
                  <c:v>Residential 
(single family) 
% Composition</c:v>
                </c:pt>
              </c:strCache>
            </c:strRef>
          </c:cat>
          <c:val>
            <c:numRef>
              <c:f>('Data Analysis'!$D$35,'Data Analysis'!$F$35,'Data Analysis'!$H$35,'Data Analysis'!$J$35,'Data Analysis'!$L$35,'Data Analysis'!$N$35)</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E-D57A-4C74-A055-E1CC5692BC91}"/>
            </c:ext>
          </c:extLst>
        </c:ser>
        <c:ser>
          <c:idx val="1"/>
          <c:order val="1"/>
          <c:tx>
            <c:strRef>
              <c:f>'Data Analysis'!$B$36</c:f>
              <c:strCache>
                <c:ptCount val="1"/>
                <c:pt idx="0">
                  <c:v>Paper</c:v>
                </c:pt>
              </c:strCache>
            </c:strRef>
          </c:tx>
          <c:spPr>
            <a:solidFill>
              <a:schemeClr val="accent2"/>
            </a:solidFill>
            <a:ln>
              <a:noFill/>
            </a:ln>
            <a:effectLst/>
          </c:spPr>
          <c:invertIfNegative val="0"/>
          <c:cat>
            <c:strRef>
              <c:f>('Data Analysis'!$D$34,'Data Analysis'!$F$34,'Data Analysis'!$H$34,'Data Analysis'!$J$34,'Data Analysis'!$L$34,'Data Analysis'!$N$34)</c:f>
              <c:strCache>
                <c:ptCount val="6"/>
                <c:pt idx="0">
                  <c:v>Commercial % Composition</c:v>
                </c:pt>
                <c:pt idx="1">
                  <c:v>Industrial % Composition</c:v>
                </c:pt>
                <c:pt idx="2">
                  <c:v>Institutional % Composition</c:v>
                </c:pt>
                <c:pt idx="3">
                  <c:v>Public % Composition</c:v>
                </c:pt>
                <c:pt idx="4">
                  <c:v>Residential 
(multi-family) 
% Composition</c:v>
                </c:pt>
                <c:pt idx="5">
                  <c:v>Residential 
(single family) 
% Composition</c:v>
                </c:pt>
              </c:strCache>
            </c:strRef>
          </c:cat>
          <c:val>
            <c:numRef>
              <c:f>('Data Analysis'!$D$36,'Data Analysis'!$F$36,'Data Analysis'!$H$36,'Data Analysis'!$J$36,'Data Analysis'!$L$36,'Data Analysis'!$N$36)</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0-D57A-4C74-A055-E1CC5692BC91}"/>
            </c:ext>
          </c:extLst>
        </c:ser>
        <c:ser>
          <c:idx val="2"/>
          <c:order val="2"/>
          <c:tx>
            <c:strRef>
              <c:f>'Data Analysis'!$B$37</c:f>
              <c:strCache>
                <c:ptCount val="1"/>
                <c:pt idx="0">
                  <c:v>PlasticsDense</c:v>
                </c:pt>
              </c:strCache>
            </c:strRef>
          </c:tx>
          <c:spPr>
            <a:solidFill>
              <a:schemeClr val="accent3"/>
            </a:solidFill>
            <a:ln>
              <a:noFill/>
            </a:ln>
            <a:effectLst/>
          </c:spPr>
          <c:invertIfNegative val="0"/>
          <c:cat>
            <c:strRef>
              <c:f>('Data Analysis'!$D$34,'Data Analysis'!$F$34,'Data Analysis'!$H$34,'Data Analysis'!$J$34,'Data Analysis'!$L$34,'Data Analysis'!$N$34)</c:f>
              <c:strCache>
                <c:ptCount val="6"/>
                <c:pt idx="0">
                  <c:v>Commercial % Composition</c:v>
                </c:pt>
                <c:pt idx="1">
                  <c:v>Industrial % Composition</c:v>
                </c:pt>
                <c:pt idx="2">
                  <c:v>Institutional % Composition</c:v>
                </c:pt>
                <c:pt idx="3">
                  <c:v>Public % Composition</c:v>
                </c:pt>
                <c:pt idx="4">
                  <c:v>Residential 
(multi-family) 
% Composition</c:v>
                </c:pt>
                <c:pt idx="5">
                  <c:v>Residential 
(single family) 
% Composition</c:v>
                </c:pt>
              </c:strCache>
            </c:strRef>
          </c:cat>
          <c:val>
            <c:numRef>
              <c:f>('Data Analysis'!$D$37,'Data Analysis'!$F$37,'Data Analysis'!$H$37,'Data Analysis'!$J$37,'Data Analysis'!$L$37,'Data Analysis'!$N$37)</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2-D57A-4C74-A055-E1CC5692BC91}"/>
            </c:ext>
          </c:extLst>
        </c:ser>
        <c:ser>
          <c:idx val="3"/>
          <c:order val="3"/>
          <c:tx>
            <c:strRef>
              <c:f>'Data Analysis'!$B$38</c:f>
              <c:strCache>
                <c:ptCount val="1"/>
                <c:pt idx="0">
                  <c:v>PlasticsFilms</c:v>
                </c:pt>
              </c:strCache>
            </c:strRef>
          </c:tx>
          <c:spPr>
            <a:solidFill>
              <a:schemeClr val="accent4"/>
            </a:solidFill>
            <a:ln>
              <a:noFill/>
            </a:ln>
            <a:effectLst/>
          </c:spPr>
          <c:invertIfNegative val="0"/>
          <c:cat>
            <c:strRef>
              <c:f>('Data Analysis'!$D$34,'Data Analysis'!$F$34,'Data Analysis'!$H$34,'Data Analysis'!$J$34,'Data Analysis'!$L$34,'Data Analysis'!$N$34)</c:f>
              <c:strCache>
                <c:ptCount val="6"/>
                <c:pt idx="0">
                  <c:v>Commercial % Composition</c:v>
                </c:pt>
                <c:pt idx="1">
                  <c:v>Industrial % Composition</c:v>
                </c:pt>
                <c:pt idx="2">
                  <c:v>Institutional % Composition</c:v>
                </c:pt>
                <c:pt idx="3">
                  <c:v>Public % Composition</c:v>
                </c:pt>
                <c:pt idx="4">
                  <c:v>Residential 
(multi-family) 
% Composition</c:v>
                </c:pt>
                <c:pt idx="5">
                  <c:v>Residential 
(single family) 
% Composition</c:v>
                </c:pt>
              </c:strCache>
            </c:strRef>
          </c:cat>
          <c:val>
            <c:numRef>
              <c:f>('Data Analysis'!$D$38,'Data Analysis'!$F$38,'Data Analysis'!$H$38,'Data Analysis'!$J$38,'Data Analysis'!$L$38,'Data Analysis'!$N$38)</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4-D57A-4C74-A055-E1CC5692BC91}"/>
            </c:ext>
          </c:extLst>
        </c:ser>
        <c:ser>
          <c:idx val="4"/>
          <c:order val="4"/>
          <c:tx>
            <c:strRef>
              <c:f>'Data Analysis'!$B$39</c:f>
              <c:strCache>
                <c:ptCount val="1"/>
                <c:pt idx="0">
                  <c:v>Metals</c:v>
                </c:pt>
              </c:strCache>
            </c:strRef>
          </c:tx>
          <c:spPr>
            <a:solidFill>
              <a:schemeClr val="accent5"/>
            </a:solidFill>
            <a:ln>
              <a:noFill/>
            </a:ln>
            <a:effectLst/>
          </c:spPr>
          <c:invertIfNegative val="0"/>
          <c:cat>
            <c:strRef>
              <c:f>('Data Analysis'!$D$34,'Data Analysis'!$F$34,'Data Analysis'!$H$34,'Data Analysis'!$J$34,'Data Analysis'!$L$34,'Data Analysis'!$N$34)</c:f>
              <c:strCache>
                <c:ptCount val="6"/>
                <c:pt idx="0">
                  <c:v>Commercial % Composition</c:v>
                </c:pt>
                <c:pt idx="1">
                  <c:v>Industrial % Composition</c:v>
                </c:pt>
                <c:pt idx="2">
                  <c:v>Institutional % Composition</c:v>
                </c:pt>
                <c:pt idx="3">
                  <c:v>Public % Composition</c:v>
                </c:pt>
                <c:pt idx="4">
                  <c:v>Residential 
(multi-family) 
% Composition</c:v>
                </c:pt>
                <c:pt idx="5">
                  <c:v>Residential 
(single family) 
% Composition</c:v>
                </c:pt>
              </c:strCache>
            </c:strRef>
          </c:cat>
          <c:val>
            <c:numRef>
              <c:f>('Data Analysis'!$D$39,'Data Analysis'!$F$39,'Data Analysis'!$H$39,'Data Analysis'!$J$39,'Data Analysis'!$L$39,'Data Analysis'!$N$39)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6-D57A-4C74-A055-E1CC5692BC91}"/>
            </c:ext>
          </c:extLst>
        </c:ser>
        <c:ser>
          <c:idx val="5"/>
          <c:order val="5"/>
          <c:tx>
            <c:strRef>
              <c:f>'Data Analysis'!$B$40</c:f>
              <c:strCache>
                <c:ptCount val="1"/>
                <c:pt idx="0">
                  <c:v>Glass</c:v>
                </c:pt>
              </c:strCache>
            </c:strRef>
          </c:tx>
          <c:spPr>
            <a:solidFill>
              <a:schemeClr val="accent6"/>
            </a:solidFill>
            <a:ln>
              <a:noFill/>
            </a:ln>
            <a:effectLst/>
          </c:spPr>
          <c:invertIfNegative val="0"/>
          <c:cat>
            <c:strRef>
              <c:f>('Data Analysis'!$D$34,'Data Analysis'!$F$34,'Data Analysis'!$H$34,'Data Analysis'!$J$34,'Data Analysis'!$L$34,'Data Analysis'!$N$34)</c:f>
              <c:strCache>
                <c:ptCount val="6"/>
                <c:pt idx="0">
                  <c:v>Commercial % Composition</c:v>
                </c:pt>
                <c:pt idx="1">
                  <c:v>Industrial % Composition</c:v>
                </c:pt>
                <c:pt idx="2">
                  <c:v>Institutional % Composition</c:v>
                </c:pt>
                <c:pt idx="3">
                  <c:v>Public % Composition</c:v>
                </c:pt>
                <c:pt idx="4">
                  <c:v>Residential 
(multi-family) 
% Composition</c:v>
                </c:pt>
                <c:pt idx="5">
                  <c:v>Residential 
(single family) 
% Composition</c:v>
                </c:pt>
              </c:strCache>
            </c:strRef>
          </c:cat>
          <c:val>
            <c:numRef>
              <c:f>('Data Analysis'!$D$40,'Data Analysis'!$F$40,'Data Analysis'!$H$40,'Data Analysis'!$J$40,'Data Analysis'!$L$40,'Data Analysis'!$N$40)</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8-D57A-4C74-A055-E1CC5692BC91}"/>
            </c:ext>
          </c:extLst>
        </c:ser>
        <c:ser>
          <c:idx val="6"/>
          <c:order val="6"/>
          <c:tx>
            <c:strRef>
              <c:f>'Data Analysis'!$B$41</c:f>
              <c:strCache>
                <c:ptCount val="1"/>
                <c:pt idx="0">
                  <c:v>Textiles</c:v>
                </c:pt>
              </c:strCache>
            </c:strRef>
          </c:tx>
          <c:spPr>
            <a:solidFill>
              <a:schemeClr val="accent1">
                <a:lumMod val="60000"/>
              </a:schemeClr>
            </a:solidFill>
            <a:ln>
              <a:noFill/>
            </a:ln>
            <a:effectLst/>
          </c:spPr>
          <c:invertIfNegative val="0"/>
          <c:cat>
            <c:strRef>
              <c:f>('Data Analysis'!$D$34,'Data Analysis'!$F$34,'Data Analysis'!$H$34,'Data Analysis'!$J$34,'Data Analysis'!$L$34,'Data Analysis'!$N$34)</c:f>
              <c:strCache>
                <c:ptCount val="6"/>
                <c:pt idx="0">
                  <c:v>Commercial % Composition</c:v>
                </c:pt>
                <c:pt idx="1">
                  <c:v>Industrial % Composition</c:v>
                </c:pt>
                <c:pt idx="2">
                  <c:v>Institutional % Composition</c:v>
                </c:pt>
                <c:pt idx="3">
                  <c:v>Public % Composition</c:v>
                </c:pt>
                <c:pt idx="4">
                  <c:v>Residential 
(multi-family) 
% Composition</c:v>
                </c:pt>
                <c:pt idx="5">
                  <c:v>Residential 
(single family) 
% Composition</c:v>
                </c:pt>
              </c:strCache>
            </c:strRef>
          </c:cat>
          <c:val>
            <c:numRef>
              <c:f>('Data Analysis'!$D$41,'Data Analysis'!$F$41,'Data Analysis'!$H$41,'Data Analysis'!$J$41,'Data Analysis'!$L$41,'Data Analysis'!$N$41)</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A-D57A-4C74-A055-E1CC5692BC91}"/>
            </c:ext>
          </c:extLst>
        </c:ser>
        <c:ser>
          <c:idx val="7"/>
          <c:order val="7"/>
          <c:tx>
            <c:strRef>
              <c:f>'Data Analysis'!$B$42</c:f>
              <c:strCache>
                <c:ptCount val="1"/>
                <c:pt idx="0">
                  <c:v>Wood</c:v>
                </c:pt>
              </c:strCache>
            </c:strRef>
          </c:tx>
          <c:spPr>
            <a:solidFill>
              <a:schemeClr val="accent2">
                <a:lumMod val="60000"/>
              </a:schemeClr>
            </a:solidFill>
            <a:ln>
              <a:noFill/>
            </a:ln>
            <a:effectLst/>
          </c:spPr>
          <c:invertIfNegative val="0"/>
          <c:cat>
            <c:strRef>
              <c:f>('Data Analysis'!$D$34,'Data Analysis'!$F$34,'Data Analysis'!$H$34,'Data Analysis'!$J$34,'Data Analysis'!$L$34,'Data Analysis'!$N$34)</c:f>
              <c:strCache>
                <c:ptCount val="6"/>
                <c:pt idx="0">
                  <c:v>Commercial % Composition</c:v>
                </c:pt>
                <c:pt idx="1">
                  <c:v>Industrial % Composition</c:v>
                </c:pt>
                <c:pt idx="2">
                  <c:v>Institutional % Composition</c:v>
                </c:pt>
                <c:pt idx="3">
                  <c:v>Public % Composition</c:v>
                </c:pt>
                <c:pt idx="4">
                  <c:v>Residential 
(multi-family) 
% Composition</c:v>
                </c:pt>
                <c:pt idx="5">
                  <c:v>Residential 
(single family) 
% Composition</c:v>
                </c:pt>
              </c:strCache>
            </c:strRef>
          </c:cat>
          <c:val>
            <c:numRef>
              <c:f>('Data Analysis'!$D$42,'Data Analysis'!$F$42,'Data Analysis'!$H$42,'Data Analysis'!$J$42,'Data Analysis'!$L$42,'Data Analysis'!$N$42)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C-D57A-4C74-A055-E1CC5692BC91}"/>
            </c:ext>
          </c:extLst>
        </c:ser>
        <c:ser>
          <c:idx val="8"/>
          <c:order val="8"/>
          <c:tx>
            <c:strRef>
              <c:f>'Data Analysis'!$B$43</c:f>
              <c:strCache>
                <c:ptCount val="1"/>
                <c:pt idx="0">
                  <c:v>Others</c:v>
                </c:pt>
              </c:strCache>
            </c:strRef>
          </c:tx>
          <c:spPr>
            <a:solidFill>
              <a:schemeClr val="accent3">
                <a:lumMod val="60000"/>
              </a:schemeClr>
            </a:solidFill>
            <a:ln>
              <a:noFill/>
            </a:ln>
            <a:effectLst/>
          </c:spPr>
          <c:invertIfNegative val="0"/>
          <c:cat>
            <c:strRef>
              <c:f>('Data Analysis'!$D$34,'Data Analysis'!$F$34,'Data Analysis'!$H$34,'Data Analysis'!$J$34,'Data Analysis'!$L$34,'Data Analysis'!$N$34)</c:f>
              <c:strCache>
                <c:ptCount val="6"/>
                <c:pt idx="0">
                  <c:v>Commercial % Composition</c:v>
                </c:pt>
                <c:pt idx="1">
                  <c:v>Industrial % Composition</c:v>
                </c:pt>
                <c:pt idx="2">
                  <c:v>Institutional % Composition</c:v>
                </c:pt>
                <c:pt idx="3">
                  <c:v>Public % Composition</c:v>
                </c:pt>
                <c:pt idx="4">
                  <c:v>Residential 
(multi-family) 
% Composition</c:v>
                </c:pt>
                <c:pt idx="5">
                  <c:v>Residential 
(single family) 
% Composition</c:v>
                </c:pt>
              </c:strCache>
            </c:strRef>
          </c:cat>
          <c:val>
            <c:numRef>
              <c:f>('Data Analysis'!$D$43,'Data Analysis'!$F$43,'Data Analysis'!$H$43,'Data Analysis'!$J$43,'Data Analysis'!$L$43,'Data Analysis'!$N$43)</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E-D57A-4C74-A055-E1CC5692BC91}"/>
            </c:ext>
          </c:extLst>
        </c:ser>
        <c:ser>
          <c:idx val="9"/>
          <c:order val="9"/>
          <c:tx>
            <c:strRef>
              <c:f>'Data Analysis'!$B$44</c:f>
              <c:strCache>
                <c:ptCount val="1"/>
                <c:pt idx="0">
                  <c:v>Electronics</c:v>
                </c:pt>
              </c:strCache>
            </c:strRef>
          </c:tx>
          <c:spPr>
            <a:solidFill>
              <a:schemeClr val="accent4">
                <a:lumMod val="60000"/>
              </a:schemeClr>
            </a:solidFill>
            <a:ln>
              <a:noFill/>
            </a:ln>
            <a:effectLst/>
          </c:spPr>
          <c:invertIfNegative val="0"/>
          <c:cat>
            <c:strRef>
              <c:f>('Data Analysis'!$D$34,'Data Analysis'!$F$34,'Data Analysis'!$H$34,'Data Analysis'!$J$34,'Data Analysis'!$L$34,'Data Analysis'!$N$34)</c:f>
              <c:strCache>
                <c:ptCount val="6"/>
                <c:pt idx="0">
                  <c:v>Commercial % Composition</c:v>
                </c:pt>
                <c:pt idx="1">
                  <c:v>Industrial % Composition</c:v>
                </c:pt>
                <c:pt idx="2">
                  <c:v>Institutional % Composition</c:v>
                </c:pt>
                <c:pt idx="3">
                  <c:v>Public % Composition</c:v>
                </c:pt>
                <c:pt idx="4">
                  <c:v>Residential 
(multi-family) 
% Composition</c:v>
                </c:pt>
                <c:pt idx="5">
                  <c:v>Residential 
(single family) 
% Composition</c:v>
                </c:pt>
              </c:strCache>
            </c:strRef>
          </c:cat>
          <c:val>
            <c:numRef>
              <c:f>('Data Analysis'!$D$44,'Data Analysis'!$F$44,'Data Analysis'!$H$44,'Data Analysis'!$J$44,'Data Analysis'!$L$44,'Data Analysis'!$N$44)</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20-D57A-4C74-A055-E1CC5692BC91}"/>
            </c:ext>
          </c:extLst>
        </c:ser>
        <c:ser>
          <c:idx val="10"/>
          <c:order val="10"/>
          <c:tx>
            <c:strRef>
              <c:f>'Data Analysis'!$B$45</c:f>
              <c:strCache>
                <c:ptCount val="1"/>
                <c:pt idx="0">
                  <c:v>Hazardous</c:v>
                </c:pt>
              </c:strCache>
            </c:strRef>
          </c:tx>
          <c:spPr>
            <a:solidFill>
              <a:schemeClr val="accent5">
                <a:lumMod val="60000"/>
              </a:schemeClr>
            </a:solidFill>
            <a:ln>
              <a:noFill/>
            </a:ln>
            <a:effectLst/>
          </c:spPr>
          <c:invertIfNegative val="0"/>
          <c:cat>
            <c:strRef>
              <c:f>('Data Analysis'!$D$34,'Data Analysis'!$F$34,'Data Analysis'!$H$34,'Data Analysis'!$J$34,'Data Analysis'!$L$34,'Data Analysis'!$N$34)</c:f>
              <c:strCache>
                <c:ptCount val="6"/>
                <c:pt idx="0">
                  <c:v>Commercial % Composition</c:v>
                </c:pt>
                <c:pt idx="1">
                  <c:v>Industrial % Composition</c:v>
                </c:pt>
                <c:pt idx="2">
                  <c:v>Institutional % Composition</c:v>
                </c:pt>
                <c:pt idx="3">
                  <c:v>Public % Composition</c:v>
                </c:pt>
                <c:pt idx="4">
                  <c:v>Residential 
(multi-family) 
% Composition</c:v>
                </c:pt>
                <c:pt idx="5">
                  <c:v>Residential 
(single family) 
% Composition</c:v>
                </c:pt>
              </c:strCache>
            </c:strRef>
          </c:cat>
          <c:val>
            <c:numRef>
              <c:f>('Data Analysis'!$D$45,'Data Analysis'!$F$45,'Data Analysis'!$H$45,'Data Analysis'!$J$45,'Data Analysis'!$L$45,'Data Analysis'!$N$45)</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22-D57A-4C74-A055-E1CC5692BC91}"/>
            </c:ext>
          </c:extLst>
        </c:ser>
        <c:dLbls>
          <c:showLegendKey val="0"/>
          <c:showVal val="0"/>
          <c:showCatName val="0"/>
          <c:showSerName val="0"/>
          <c:showPercent val="0"/>
          <c:showBubbleSize val="0"/>
        </c:dLbls>
        <c:gapWidth val="150"/>
        <c:overlap val="100"/>
        <c:axId val="713548519"/>
        <c:axId val="404368231"/>
      </c:barChart>
      <c:catAx>
        <c:axId val="71354851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4368231"/>
        <c:crosses val="autoZero"/>
        <c:auto val="1"/>
        <c:lblAlgn val="ctr"/>
        <c:lblOffset val="100"/>
        <c:noMultiLvlLbl val="0"/>
      </c:catAx>
      <c:valAx>
        <c:axId val="40436823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35485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329626</xdr:colOff>
      <xdr:row>23</xdr:row>
      <xdr:rowOff>31749</xdr:rowOff>
    </xdr:to>
    <xdr:pic>
      <xdr:nvPicPr>
        <xdr:cNvPr id="2" name="Picture 1">
          <a:extLst>
            <a:ext uri="{FF2B5EF4-FFF2-40B4-BE49-F238E27FC236}">
              <a16:creationId xmlns:a16="http://schemas.microsoft.com/office/drawing/2014/main" id="{E27B9B2F-1EF5-48CC-9603-10F89034DA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 y="0"/>
          <a:ext cx="8376345" cy="41084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81643</xdr:colOff>
      <xdr:row>3</xdr:row>
      <xdr:rowOff>127000</xdr:rowOff>
    </xdr:to>
    <xdr:sp macro="" textlink="">
      <xdr:nvSpPr>
        <xdr:cNvPr id="2" name="TextBox 1">
          <a:extLst>
            <a:ext uri="{FF2B5EF4-FFF2-40B4-BE49-F238E27FC236}">
              <a16:creationId xmlns:a16="http://schemas.microsoft.com/office/drawing/2014/main" id="{353EA15D-69B3-44AE-9FE6-86D0DAE25057}"/>
            </a:ext>
          </a:extLst>
        </xdr:cNvPr>
        <xdr:cNvSpPr txBox="1"/>
      </xdr:nvSpPr>
      <xdr:spPr>
        <a:xfrm>
          <a:off x="0" y="247650"/>
          <a:ext cx="7711168" cy="2251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mn-lt"/>
            </a:rPr>
            <a:t>Instructions: </a:t>
          </a:r>
          <a:r>
            <a:rPr lang="en-US" sz="1100" b="0">
              <a:latin typeface="+mn-lt"/>
            </a:rPr>
            <a:t>Enter</a:t>
          </a:r>
          <a:r>
            <a:rPr lang="en-US" sz="1100" b="0" baseline="0">
              <a:latin typeface="+mn-lt"/>
            </a:rPr>
            <a:t> all waste characterization data into this tab by following these steps:</a:t>
          </a:r>
        </a:p>
        <a:p>
          <a:r>
            <a:rPr lang="en-US" sz="1100" b="0" baseline="0">
              <a:latin typeface="+mn-lt"/>
            </a:rPr>
            <a:t>1. Enter the Characterization Date to document the day the waste characterization is performed. The unit of measurement is automatically populated from the Tare Weights tab. Enter the number of samples sorted and recorded in the data sheet. For multiple days of waste sorting, copy this sheet and start a new day of data collection.</a:t>
          </a:r>
        </a:p>
        <a:p>
          <a:r>
            <a:rPr lang="en-US" sz="1100" b="0" baseline="0">
              <a:latin typeface="+mn-lt"/>
            </a:rPr>
            <a:t>2. Select the source of the waste from the drop-down in the Source column.</a:t>
          </a:r>
        </a:p>
        <a:p>
          <a:r>
            <a:rPr lang="en-US" sz="1100" b="0" baseline="0">
              <a:latin typeface="+mn-lt"/>
            </a:rPr>
            <a:t>3. Select the waste type from the drop-down in the Waste Type column.</a:t>
          </a:r>
        </a:p>
        <a:p>
          <a:r>
            <a:rPr lang="en-US" sz="1100" b="0" baseline="0">
              <a:latin typeface="+mn-lt"/>
            </a:rPr>
            <a:t>4. Select the material or product type from the drop-down in the Material or Product Type column.</a:t>
          </a:r>
        </a:p>
        <a:p>
          <a:r>
            <a:rPr lang="en-US" sz="1100" b="0" baseline="0">
              <a:latin typeface="+mn-lt"/>
            </a:rPr>
            <a:t>5. Type in any additional notes or details in the Notes column.</a:t>
          </a:r>
        </a:p>
        <a:p>
          <a:r>
            <a:rPr lang="en-US" sz="1100" b="0" baseline="0">
              <a:latin typeface="+mn-lt"/>
            </a:rPr>
            <a:t>6. Enter the weight in the Total Weight column.</a:t>
          </a:r>
        </a:p>
        <a:p>
          <a:r>
            <a:rPr lang="en-US" sz="1100" b="0" baseline="0">
              <a:latin typeface="+mn-lt"/>
            </a:rPr>
            <a:t>7. Select the container type that the waste was sorted and weighed into from the drop-down in the Container Type column.</a:t>
          </a:r>
        </a:p>
        <a:p>
          <a:r>
            <a:rPr lang="en-US" sz="1100" b="0" baseline="0">
              <a:latin typeface="+mn-lt"/>
            </a:rPr>
            <a:t>8. The Container Tare Weight is automatically calulcated based on the selection of the Container Type and the weight entered for that container in the Tare Weights tab. The Net Weight column is automatically calculated by subtracting the Container Tare Weight from Total Weight.</a:t>
          </a:r>
        </a:p>
        <a:p>
          <a:endParaRPr lang="en-US" sz="1100" b="0" baseline="0">
            <a:latin typeface="+mn-lt"/>
          </a:endParaRPr>
        </a:p>
        <a:p>
          <a:r>
            <a:rPr lang="en-US" sz="1100" b="1" baseline="0">
              <a:latin typeface="+mn-lt"/>
            </a:rPr>
            <a:t>Note: Do not copy and paste any cells in this table. Select from the dropdown menus or enter values into each cell.</a:t>
          </a:r>
          <a:endParaRPr lang="en-US" sz="1100" b="1">
            <a:latin typeface="+mn-l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81643</xdr:colOff>
      <xdr:row>3</xdr:row>
      <xdr:rowOff>127000</xdr:rowOff>
    </xdr:to>
    <xdr:sp macro="" textlink="">
      <xdr:nvSpPr>
        <xdr:cNvPr id="2" name="TextBox 1">
          <a:extLst>
            <a:ext uri="{FF2B5EF4-FFF2-40B4-BE49-F238E27FC236}">
              <a16:creationId xmlns:a16="http://schemas.microsoft.com/office/drawing/2014/main" id="{EBED8DDA-C1DF-4B5A-9634-B6A890CD9699}"/>
            </a:ext>
          </a:extLst>
        </xdr:cNvPr>
        <xdr:cNvSpPr txBox="1"/>
      </xdr:nvSpPr>
      <xdr:spPr>
        <a:xfrm>
          <a:off x="0" y="247650"/>
          <a:ext cx="7711168" cy="2251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mn-lt"/>
            </a:rPr>
            <a:t>Instructions: </a:t>
          </a:r>
          <a:r>
            <a:rPr lang="en-US" sz="1100" b="0">
              <a:latin typeface="+mn-lt"/>
            </a:rPr>
            <a:t>Enter</a:t>
          </a:r>
          <a:r>
            <a:rPr lang="en-US" sz="1100" b="0" baseline="0">
              <a:latin typeface="+mn-lt"/>
            </a:rPr>
            <a:t> all waste characterization data into this tab by following these steps:</a:t>
          </a:r>
        </a:p>
        <a:p>
          <a:r>
            <a:rPr lang="en-US" sz="1100" b="0" baseline="0">
              <a:latin typeface="+mn-lt"/>
            </a:rPr>
            <a:t>1. Enter the Characterization Date to document the day the waste characterization is performed. The unit of measurement is automatically populated from the Tare Weights tab. Enter the number of samples sorted and recorded in the data sheet. For multiple days of waste sorting, copy this sheet and start a new day of data collection.</a:t>
          </a:r>
        </a:p>
        <a:p>
          <a:r>
            <a:rPr lang="en-US" sz="1100" b="0" baseline="0">
              <a:latin typeface="+mn-lt"/>
            </a:rPr>
            <a:t>2. Select the source of the waste from the drop-down in the Source column.</a:t>
          </a:r>
        </a:p>
        <a:p>
          <a:r>
            <a:rPr lang="en-US" sz="1100" b="0" baseline="0">
              <a:latin typeface="+mn-lt"/>
            </a:rPr>
            <a:t>3. Select the waste type from the drop-down in the Waste Type column.</a:t>
          </a:r>
        </a:p>
        <a:p>
          <a:r>
            <a:rPr lang="en-US" sz="1100" b="0" baseline="0">
              <a:latin typeface="+mn-lt"/>
            </a:rPr>
            <a:t>4. Select the material or product type from the drop-down in the Material or Product Type column.</a:t>
          </a:r>
        </a:p>
        <a:p>
          <a:r>
            <a:rPr lang="en-US" sz="1100" b="0" baseline="0">
              <a:latin typeface="+mn-lt"/>
            </a:rPr>
            <a:t>5. Type in any additional notes or details in the Notes column.</a:t>
          </a:r>
        </a:p>
        <a:p>
          <a:r>
            <a:rPr lang="en-US" sz="1100" b="0" baseline="0">
              <a:latin typeface="+mn-lt"/>
            </a:rPr>
            <a:t>6. Enter the weight in the Total Weight column.</a:t>
          </a:r>
        </a:p>
        <a:p>
          <a:r>
            <a:rPr lang="en-US" sz="1100" b="0" baseline="0">
              <a:latin typeface="+mn-lt"/>
            </a:rPr>
            <a:t>7. Select the container type that the waste was sorted and weighed into from the drop-down in the Container Type column.</a:t>
          </a:r>
        </a:p>
        <a:p>
          <a:r>
            <a:rPr lang="en-US" sz="1100" b="0" baseline="0">
              <a:latin typeface="+mn-lt"/>
            </a:rPr>
            <a:t>8. The Container Tare Weight is automatically calulcated based on the selection of the Container Type and the weight entered for that container in the Tare Weights tab. The Net Weight column is automatically calculated by subtracting the Container Tare Weight from Total Weight.</a:t>
          </a:r>
        </a:p>
        <a:p>
          <a:endParaRPr lang="en-US" sz="1100" b="0" baseline="0">
            <a:latin typeface="+mn-lt"/>
          </a:endParaRPr>
        </a:p>
        <a:p>
          <a:r>
            <a:rPr lang="en-US" sz="1100" b="1" baseline="0">
              <a:latin typeface="+mn-lt"/>
            </a:rPr>
            <a:t>Note: Do not copy and paste any cells in this table. Select from the dropdown menus or enter values into each cell.</a:t>
          </a:r>
          <a:endParaRPr lang="en-US" sz="1100" b="1">
            <a:latin typeface="+mn-l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81643</xdr:colOff>
      <xdr:row>3</xdr:row>
      <xdr:rowOff>127000</xdr:rowOff>
    </xdr:to>
    <xdr:sp macro="" textlink="">
      <xdr:nvSpPr>
        <xdr:cNvPr id="2" name="TextBox 1">
          <a:extLst>
            <a:ext uri="{FF2B5EF4-FFF2-40B4-BE49-F238E27FC236}">
              <a16:creationId xmlns:a16="http://schemas.microsoft.com/office/drawing/2014/main" id="{01A9BB05-C0BF-4858-80EF-474CE2CBE303}"/>
            </a:ext>
          </a:extLst>
        </xdr:cNvPr>
        <xdr:cNvSpPr txBox="1"/>
      </xdr:nvSpPr>
      <xdr:spPr>
        <a:xfrm>
          <a:off x="0" y="247650"/>
          <a:ext cx="7711168" cy="2251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mn-lt"/>
            </a:rPr>
            <a:t>Instructions: </a:t>
          </a:r>
          <a:r>
            <a:rPr lang="en-US" sz="1100" b="0">
              <a:latin typeface="+mn-lt"/>
            </a:rPr>
            <a:t>Enter</a:t>
          </a:r>
          <a:r>
            <a:rPr lang="en-US" sz="1100" b="0" baseline="0">
              <a:latin typeface="+mn-lt"/>
            </a:rPr>
            <a:t> all waste characterization data into this tab by following these steps:</a:t>
          </a:r>
        </a:p>
        <a:p>
          <a:r>
            <a:rPr lang="en-US" sz="1100" b="0" baseline="0">
              <a:latin typeface="+mn-lt"/>
            </a:rPr>
            <a:t>1. Enter the Characterization Date to document the day the waste characterization is performed. The unit of measurement is automatically populated from the Tare Weights tab. Enter the number of samples sorted and recorded in the data sheet. For multiple days of waste sorting, copy this sheet and start a new day of data collection.</a:t>
          </a:r>
        </a:p>
        <a:p>
          <a:r>
            <a:rPr lang="en-US" sz="1100" b="0" baseline="0">
              <a:latin typeface="+mn-lt"/>
            </a:rPr>
            <a:t>2. Select the source of the waste from the drop-down in the Source column.</a:t>
          </a:r>
        </a:p>
        <a:p>
          <a:r>
            <a:rPr lang="en-US" sz="1100" b="0" baseline="0">
              <a:latin typeface="+mn-lt"/>
            </a:rPr>
            <a:t>3. Select the waste type from the drop-down in the Waste Type column.</a:t>
          </a:r>
        </a:p>
        <a:p>
          <a:r>
            <a:rPr lang="en-US" sz="1100" b="0" baseline="0">
              <a:latin typeface="+mn-lt"/>
            </a:rPr>
            <a:t>4. Select the material or product type from the drop-down in the Material or Product Type column.</a:t>
          </a:r>
        </a:p>
        <a:p>
          <a:r>
            <a:rPr lang="en-US" sz="1100" b="0" baseline="0">
              <a:latin typeface="+mn-lt"/>
            </a:rPr>
            <a:t>5. Type in any additional notes or details in the Notes column.</a:t>
          </a:r>
        </a:p>
        <a:p>
          <a:r>
            <a:rPr lang="en-US" sz="1100" b="0" baseline="0">
              <a:latin typeface="+mn-lt"/>
            </a:rPr>
            <a:t>6. Enter the weight in the Total Weight column.</a:t>
          </a:r>
        </a:p>
        <a:p>
          <a:r>
            <a:rPr lang="en-US" sz="1100" b="0" baseline="0">
              <a:latin typeface="+mn-lt"/>
            </a:rPr>
            <a:t>7. Select the container type that the waste was sorted and weighed into from the drop-down in the Container Type column.</a:t>
          </a:r>
        </a:p>
        <a:p>
          <a:r>
            <a:rPr lang="en-US" sz="1100" b="0" baseline="0">
              <a:latin typeface="+mn-lt"/>
            </a:rPr>
            <a:t>8. The Container Tare Weight is automatically calulcated based on the selection of the Container Type and the weight entered for that container in the Tare Weights tab. The Net Weight column is automatically calculated by subtracting the Container Tare Weight from Total Weight.</a:t>
          </a:r>
        </a:p>
        <a:p>
          <a:endParaRPr lang="en-US" sz="1100" b="0" baseline="0">
            <a:latin typeface="+mn-lt"/>
          </a:endParaRPr>
        </a:p>
        <a:p>
          <a:r>
            <a:rPr lang="en-US" sz="1100" b="1" baseline="0">
              <a:latin typeface="+mn-lt"/>
            </a:rPr>
            <a:t>Note: Do not copy and paste any cells in this table. Select from the dropdown menus or enter values into each cell.</a:t>
          </a:r>
          <a:endParaRPr lang="en-US" sz="1100" b="1">
            <a:latin typeface="+mn-l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247650</xdr:colOff>
      <xdr:row>4</xdr:row>
      <xdr:rowOff>171450</xdr:rowOff>
    </xdr:from>
    <xdr:to>
      <xdr:col>14</xdr:col>
      <xdr:colOff>819150</xdr:colOff>
      <xdr:row>19</xdr:row>
      <xdr:rowOff>38100</xdr:rowOff>
    </xdr:to>
    <xdr:graphicFrame macro="">
      <xdr:nvGraphicFramePr>
        <xdr:cNvPr id="2" name="Chart 1">
          <a:extLst>
            <a:ext uri="{FF2B5EF4-FFF2-40B4-BE49-F238E27FC236}">
              <a16:creationId xmlns:a16="http://schemas.microsoft.com/office/drawing/2014/main" id="{36A14550-08D3-4D8F-B603-7367F9C7F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238125</xdr:colOff>
      <xdr:row>19</xdr:row>
      <xdr:rowOff>133350</xdr:rowOff>
    </xdr:from>
    <xdr:to>
      <xdr:col>14</xdr:col>
      <xdr:colOff>885825</xdr:colOff>
      <xdr:row>29</xdr:row>
      <xdr:rowOff>95250</xdr:rowOff>
    </xdr:to>
    <xdr:graphicFrame macro="">
      <xdr:nvGraphicFramePr>
        <xdr:cNvPr id="5" name="Chart 4">
          <a:extLst>
            <a:ext uri="{FF2B5EF4-FFF2-40B4-BE49-F238E27FC236}">
              <a16:creationId xmlns:a16="http://schemas.microsoft.com/office/drawing/2014/main" id="{14049B36-ED6C-4729-B1EA-E103A5105931}"/>
            </a:ext>
            <a:ext uri="{147F2762-F138-4A5C-976F-8EAC2B608ADB}">
              <a16:predDERef xmlns:a16="http://schemas.microsoft.com/office/drawing/2014/main" pred="{36A14550-08D3-4D8F-B603-7367F9C7F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0</xdr:rowOff>
    </xdr:from>
    <xdr:to>
      <xdr:col>13</xdr:col>
      <xdr:colOff>1076325</xdr:colOff>
      <xdr:row>3</xdr:row>
      <xdr:rowOff>142875</xdr:rowOff>
    </xdr:to>
    <xdr:sp macro="" textlink="">
      <xdr:nvSpPr>
        <xdr:cNvPr id="3" name="TextBox 2">
          <a:extLst>
            <a:ext uri="{FF2B5EF4-FFF2-40B4-BE49-F238E27FC236}">
              <a16:creationId xmlns:a16="http://schemas.microsoft.com/office/drawing/2014/main" id="{1873309D-D956-42F3-9A44-94920C31E02F}"/>
            </a:ext>
            <a:ext uri="{147F2762-F138-4A5C-976F-8EAC2B608ADB}">
              <a16:predDERef xmlns:a16="http://schemas.microsoft.com/office/drawing/2014/main" pred="{14049B36-ED6C-4729-B1EA-E103A5105931}"/>
            </a:ext>
          </a:extLst>
        </xdr:cNvPr>
        <xdr:cNvSpPr txBox="1"/>
      </xdr:nvSpPr>
      <xdr:spPr>
        <a:xfrm>
          <a:off x="0" y="228600"/>
          <a:ext cx="10534650" cy="54292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t>Instructions: </a:t>
          </a:r>
          <a:r>
            <a:rPr lang="en-US" sz="1100"/>
            <a:t>This tab</a:t>
          </a:r>
          <a:r>
            <a:rPr lang="en-US" sz="1100" baseline="0"/>
            <a:t> analyzes data entered into the Record Data tabs. Table 1 shows the weight and percent composition of each waste type for all data collected. Table 2 shows the weight and percent composition of waste by source. Table 3 shows the weight and percent composition of each waste type in each source.</a:t>
          </a:r>
          <a:endParaRPr lang="en-US" sz="1100"/>
        </a:p>
      </xdr:txBody>
    </xdr:sp>
    <xdr:clientData/>
  </xdr:twoCellAnchor>
  <xdr:twoCellAnchor>
    <xdr:from>
      <xdr:col>0</xdr:col>
      <xdr:colOff>504825</xdr:colOff>
      <xdr:row>46</xdr:row>
      <xdr:rowOff>180975</xdr:rowOff>
    </xdr:from>
    <xdr:to>
      <xdr:col>14</xdr:col>
      <xdr:colOff>9525</xdr:colOff>
      <xdr:row>67</xdr:row>
      <xdr:rowOff>161925</xdr:rowOff>
    </xdr:to>
    <xdr:graphicFrame macro="">
      <xdr:nvGraphicFramePr>
        <xdr:cNvPr id="4" name="Chart 3">
          <a:extLst>
            <a:ext uri="{FF2B5EF4-FFF2-40B4-BE49-F238E27FC236}">
              <a16:creationId xmlns:a16="http://schemas.microsoft.com/office/drawing/2014/main" id="{A44ADC34-37FA-1DDE-15F2-527CCBAFDCCC}"/>
            </a:ext>
            <a:ext uri="{147F2762-F138-4A5C-976F-8EAC2B608ADB}">
              <a16:predDERef xmlns:a16="http://schemas.microsoft.com/office/drawing/2014/main" pred="{1873309D-D956-42F3-9A44-94920C31E0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1</xdr:row>
      <xdr:rowOff>1003300</xdr:rowOff>
    </xdr:to>
    <xdr:sp macro="" textlink="">
      <xdr:nvSpPr>
        <xdr:cNvPr id="2" name="TextBox 1">
          <a:extLst>
            <a:ext uri="{FF2B5EF4-FFF2-40B4-BE49-F238E27FC236}">
              <a16:creationId xmlns:a16="http://schemas.microsoft.com/office/drawing/2014/main" id="{FB3A4FDA-F4B3-4F7B-81C3-2D003C39857B}"/>
            </a:ext>
          </a:extLst>
        </xdr:cNvPr>
        <xdr:cNvSpPr txBox="1"/>
      </xdr:nvSpPr>
      <xdr:spPr>
        <a:xfrm>
          <a:off x="0" y="228600"/>
          <a:ext cx="7518400" cy="100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The </a:t>
          </a:r>
          <a:r>
            <a:rPr lang="en-US" sz="1100" b="1">
              <a:solidFill>
                <a:schemeClr val="accent6"/>
              </a:solidFill>
            </a:rPr>
            <a:t>LIGHT</a:t>
          </a:r>
          <a:r>
            <a:rPr lang="en-US" sz="1100" b="1" baseline="0">
              <a:solidFill>
                <a:schemeClr val="accent6"/>
              </a:solidFill>
            </a:rPr>
            <a:t> BLUE </a:t>
          </a:r>
          <a:r>
            <a:rPr lang="en-US" sz="1100" b="0" baseline="0"/>
            <a:t>tabs offer background information about the tool and provide guidance on what steps are necessary before starting a waste characterization study. These tabs should be completed before starting the waste sort.</a:t>
          </a:r>
        </a:p>
        <a:p>
          <a:r>
            <a:rPr lang="en-US" sz="1100" b="0" baseline="0"/>
            <a:t>The </a:t>
          </a:r>
          <a:r>
            <a:rPr lang="en-US" sz="1100" b="1" baseline="0">
              <a:solidFill>
                <a:srgbClr val="0070C0"/>
              </a:solidFill>
            </a:rPr>
            <a:t>DARK</a:t>
          </a:r>
          <a:r>
            <a:rPr lang="en-US" sz="1100" b="0" baseline="0"/>
            <a:t> </a:t>
          </a:r>
          <a:r>
            <a:rPr lang="en-US" sz="1100" b="1" baseline="0">
              <a:solidFill>
                <a:schemeClr val="accent2"/>
              </a:solidFill>
            </a:rPr>
            <a:t>BLUE</a:t>
          </a:r>
          <a:r>
            <a:rPr lang="en-US" sz="1100" b="0" baseline="0"/>
            <a:t> tabs require data entry. </a:t>
          </a:r>
        </a:p>
        <a:p>
          <a:r>
            <a:rPr lang="en-US" sz="1100" b="0" baseline="0"/>
            <a:t>The </a:t>
          </a:r>
          <a:r>
            <a:rPr lang="en-US" sz="1100" b="1" baseline="0">
              <a:solidFill>
                <a:schemeClr val="accent3"/>
              </a:solidFill>
            </a:rPr>
            <a:t>GREEN</a:t>
          </a:r>
          <a:r>
            <a:rPr lang="en-US" sz="1100" b="0" baseline="0"/>
            <a:t> tab analyzes the waste characterization data entered in the </a:t>
          </a:r>
          <a:r>
            <a:rPr lang="en-US" sz="1100" b="1" baseline="0">
              <a:solidFill>
                <a:srgbClr val="0070C0"/>
              </a:solidFill>
              <a:effectLst/>
              <a:latin typeface="+mn-lt"/>
              <a:ea typeface="+mn-ea"/>
              <a:cs typeface="+mn-cs"/>
            </a:rPr>
            <a:t>DARK </a:t>
          </a:r>
          <a:r>
            <a:rPr lang="en-US" sz="1100" b="1" baseline="0">
              <a:solidFill>
                <a:schemeClr val="accent2"/>
              </a:solidFill>
              <a:effectLst/>
              <a:latin typeface="+mn-lt"/>
              <a:ea typeface="+mn-ea"/>
              <a:cs typeface="+mn-cs"/>
            </a:rPr>
            <a:t>BLUE</a:t>
          </a:r>
          <a:r>
            <a:rPr lang="en-US" sz="1100" b="1" baseline="0">
              <a:solidFill>
                <a:schemeClr val="dk1"/>
              </a:solidFill>
              <a:effectLst/>
              <a:latin typeface="+mn-lt"/>
              <a:ea typeface="+mn-ea"/>
              <a:cs typeface="+mn-cs"/>
            </a:rPr>
            <a:t> </a:t>
          </a:r>
          <a:r>
            <a:rPr lang="en-US" sz="1100" b="0" baseline="0"/>
            <a:t>tabs.</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774700</xdr:colOff>
      <xdr:row>2</xdr:row>
      <xdr:rowOff>112059</xdr:rowOff>
    </xdr:to>
    <xdr:sp macro="" textlink="">
      <xdr:nvSpPr>
        <xdr:cNvPr id="2" name="TextBox 1">
          <a:extLst>
            <a:ext uri="{FF2B5EF4-FFF2-40B4-BE49-F238E27FC236}">
              <a16:creationId xmlns:a16="http://schemas.microsoft.com/office/drawing/2014/main" id="{BE717F4C-8D64-42E3-8970-0DC3CDF211F0}"/>
            </a:ext>
          </a:extLst>
        </xdr:cNvPr>
        <xdr:cNvSpPr txBox="1"/>
      </xdr:nvSpPr>
      <xdr:spPr>
        <a:xfrm>
          <a:off x="0" y="224118"/>
          <a:ext cx="9044641" cy="739588"/>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t>Instructions: </a:t>
          </a:r>
          <a:r>
            <a:rPr lang="en-US" sz="1100"/>
            <a:t>This tab includes a table with terms and abbreviations, and</a:t>
          </a:r>
          <a:r>
            <a:rPr lang="en-US" sz="1100" baseline="0"/>
            <a:t> the definitions of each</a:t>
          </a:r>
          <a:r>
            <a:rPr lang="en-US" sz="1100"/>
            <a:t> used throughout the tool. Table 1 inludes terms, abbreviations, and definitions</a:t>
          </a:r>
          <a:r>
            <a:rPr lang="en-US" sz="1100" baseline="0"/>
            <a:t>. Table 2 includes units of measurements that can be used for the waste characterization. Table 3 outlines example materials or products for each waste type.</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6350</xdr:colOff>
      <xdr:row>1</xdr:row>
      <xdr:rowOff>692150</xdr:rowOff>
    </xdr:to>
    <xdr:sp macro="" textlink="">
      <xdr:nvSpPr>
        <xdr:cNvPr id="2" name="TextBox 1">
          <a:extLst>
            <a:ext uri="{FF2B5EF4-FFF2-40B4-BE49-F238E27FC236}">
              <a16:creationId xmlns:a16="http://schemas.microsoft.com/office/drawing/2014/main" id="{0BDA4A2A-6189-42AC-A444-1D53E2232CD7}"/>
            </a:ext>
          </a:extLst>
        </xdr:cNvPr>
        <xdr:cNvSpPr txBox="1"/>
      </xdr:nvSpPr>
      <xdr:spPr>
        <a:xfrm>
          <a:off x="0" y="222250"/>
          <a:ext cx="8959850" cy="692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Instructions: </a:t>
          </a:r>
          <a:r>
            <a:rPr lang="en-US" sz="1100" b="0"/>
            <a:t>Use this tab</a:t>
          </a:r>
          <a:r>
            <a:rPr lang="en-US" sz="1100" b="0" baseline="0"/>
            <a:t> to prepare site and staff requirements for the waste characterization. Use the Status column to track the progress of each requirement before starting the waste characterization.</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6350</xdr:colOff>
      <xdr:row>1</xdr:row>
      <xdr:rowOff>768350</xdr:rowOff>
    </xdr:to>
    <xdr:sp macro="" textlink="">
      <xdr:nvSpPr>
        <xdr:cNvPr id="2" name="TextBox 1">
          <a:extLst>
            <a:ext uri="{FF2B5EF4-FFF2-40B4-BE49-F238E27FC236}">
              <a16:creationId xmlns:a16="http://schemas.microsoft.com/office/drawing/2014/main" id="{0A9C9D88-2432-4BBB-A3CC-BE6FD80CC241}"/>
            </a:ext>
          </a:extLst>
        </xdr:cNvPr>
        <xdr:cNvSpPr txBox="1"/>
      </xdr:nvSpPr>
      <xdr:spPr>
        <a:xfrm>
          <a:off x="0" y="215900"/>
          <a:ext cx="9271000" cy="768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Instructions: </a:t>
          </a:r>
          <a:r>
            <a:rPr lang="en-US" sz="1100" b="0"/>
            <a:t>Use this tab</a:t>
          </a:r>
          <a:r>
            <a:rPr lang="en-US" sz="1100" b="0" baseline="0"/>
            <a:t> to prepare supplies for the waste characterization. Use the Status column to track the progress of obtaining all the necessary supplies before starting the waste characterization. The quantity may change depending on the number of individual sorted material categories. </a:t>
          </a:r>
        </a:p>
        <a:p>
          <a:r>
            <a:rPr lang="en-US" sz="1100" b="1" baseline="0"/>
            <a:t>Assumptions: </a:t>
          </a:r>
          <a:r>
            <a:rPr lang="en-US" sz="1100" b="0" baseline="0"/>
            <a:t>Health and safety supply quantities are based on a sorting crew of six staff; update the quantities listed if the crew size is altered.</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31750</xdr:rowOff>
    </xdr:from>
    <xdr:to>
      <xdr:col>7</xdr:col>
      <xdr:colOff>1397000</xdr:colOff>
      <xdr:row>1</xdr:row>
      <xdr:rowOff>2070100</xdr:rowOff>
    </xdr:to>
    <xdr:sp macro="" textlink="">
      <xdr:nvSpPr>
        <xdr:cNvPr id="2" name="TextBox 1">
          <a:extLst>
            <a:ext uri="{FF2B5EF4-FFF2-40B4-BE49-F238E27FC236}">
              <a16:creationId xmlns:a16="http://schemas.microsoft.com/office/drawing/2014/main" id="{D8DEB9AF-07CE-46AE-8F5E-E3C04161B15D}"/>
            </a:ext>
          </a:extLst>
        </xdr:cNvPr>
        <xdr:cNvSpPr txBox="1"/>
      </xdr:nvSpPr>
      <xdr:spPr>
        <a:xfrm>
          <a:off x="0" y="260350"/>
          <a:ext cx="8902700" cy="2038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Instructions: </a:t>
          </a:r>
          <a:r>
            <a:rPr lang="en-US" sz="1100" b="0"/>
            <a:t>Enter</a:t>
          </a:r>
          <a:r>
            <a:rPr lang="en-US" sz="1100" b="0" baseline="0"/>
            <a:t> the following information below:</a:t>
          </a:r>
        </a:p>
        <a:p>
          <a:r>
            <a:rPr lang="en-US" sz="1100" b="0" baseline="0"/>
            <a:t> - Characterization Date: The date in which the characterization is performed.</a:t>
          </a:r>
        </a:p>
        <a:p>
          <a:pPr marL="0" marR="0" lvl="0" indent="0" defTabSz="914400" eaLnBrk="1" fontAlgn="auto" latinLnBrk="0" hangingPunct="1">
            <a:lnSpc>
              <a:spcPct val="100000"/>
            </a:lnSpc>
            <a:spcBef>
              <a:spcPts val="0"/>
            </a:spcBef>
            <a:spcAft>
              <a:spcPts val="0"/>
            </a:spcAft>
            <a:buClrTx/>
            <a:buSzTx/>
            <a:buFontTx/>
            <a:buNone/>
            <a:tabLst/>
            <a:defRPr/>
          </a:pPr>
          <a:r>
            <a:rPr lang="en-US" sz="1100" b="0" baseline="0"/>
            <a:t> - </a:t>
          </a:r>
          <a:r>
            <a:rPr lang="en-US" sz="1100" b="0" baseline="0">
              <a:solidFill>
                <a:schemeClr val="dk1"/>
              </a:solidFill>
              <a:effectLst/>
              <a:latin typeface="+mn-lt"/>
              <a:ea typeface="+mn-ea"/>
              <a:cs typeface="+mn-cs"/>
            </a:rPr>
            <a:t>Characterization Day: </a:t>
          </a:r>
          <a:endParaRPr lang="en-US">
            <a:effectLst/>
          </a:endParaRPr>
        </a:p>
        <a:p>
          <a:r>
            <a:rPr lang="en-US" sz="1100" b="0" baseline="0">
              <a:solidFill>
                <a:schemeClr val="dk1"/>
              </a:solidFill>
              <a:effectLst/>
              <a:latin typeface="+mn-lt"/>
              <a:ea typeface="+mn-ea"/>
              <a:cs typeface="+mn-cs"/>
            </a:rPr>
            <a:t> - Sample Location: The location in which the characterization is performed.</a:t>
          </a:r>
          <a:endParaRPr lang="en-US">
            <a:effectLst/>
          </a:endParaRPr>
        </a:p>
        <a:p>
          <a:pPr eaLnBrk="1" fontAlgn="auto" latinLnBrk="0" hangingPunct="1"/>
          <a:r>
            <a:rPr lang="en-US" sz="1100" b="0" baseline="0">
              <a:solidFill>
                <a:schemeClr val="dk1"/>
              </a:solidFill>
              <a:effectLst/>
              <a:latin typeface="+mn-lt"/>
              <a:ea typeface="+mn-ea"/>
              <a:cs typeface="+mn-cs"/>
            </a:rPr>
            <a:t> - Sample Number:</a:t>
          </a:r>
          <a:endParaRPr lang="en-US">
            <a:effectLst/>
          </a:endParaRPr>
        </a:p>
        <a:p>
          <a:r>
            <a:rPr lang="en-US" sz="1100" b="0" baseline="0">
              <a:solidFill>
                <a:schemeClr val="dk1"/>
              </a:solidFill>
              <a:effectLst/>
              <a:latin typeface="+mn-lt"/>
              <a:ea typeface="+mn-ea"/>
              <a:cs typeface="+mn-cs"/>
            </a:rPr>
            <a:t> - Sample Type:</a:t>
          </a:r>
          <a:endParaRPr lang="en-US">
            <a:effectLst/>
          </a:endParaRPr>
        </a:p>
        <a:p>
          <a:pPr eaLnBrk="1" fontAlgn="auto" latinLnBrk="0" hangingPunct="1"/>
          <a:r>
            <a:rPr lang="en-US" sz="1100" b="0" baseline="0">
              <a:solidFill>
                <a:schemeClr val="dk1"/>
              </a:solidFill>
              <a:effectLst/>
              <a:latin typeface="+mn-lt"/>
              <a:ea typeface="+mn-ea"/>
              <a:cs typeface="+mn-cs"/>
            </a:rPr>
            <a:t> - Remarks: Add any additional notes</a:t>
          </a:r>
          <a:endParaRPr lang="en-US">
            <a:effectLst/>
          </a:endParaRPr>
        </a:p>
        <a:p>
          <a:endParaRPr lang="en-US" sz="1100" b="0" baseline="0"/>
        </a:p>
        <a:p>
          <a:r>
            <a:rPr lang="en-US" sz="1100" b="0"/>
            <a:t>Select</a:t>
          </a:r>
          <a:r>
            <a:rPr lang="en-US" sz="1100" b="0" baseline="0"/>
            <a:t> the Unit of Measurement that will be used for the waste characterization. </a:t>
          </a:r>
          <a:r>
            <a:rPr lang="en-US" sz="1100"/>
            <a:t>Assign a unique identifier to each container, and record its tare (i.e., empty) weight before placing waste in it. The tare weight of the container entered in this tab is subtracted from the recorded weight in the Record Data tabs.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31750</xdr:rowOff>
    </xdr:from>
    <xdr:to>
      <xdr:col>4</xdr:col>
      <xdr:colOff>0</xdr:colOff>
      <xdr:row>2</xdr:row>
      <xdr:rowOff>403860</xdr:rowOff>
    </xdr:to>
    <xdr:sp macro="" textlink="">
      <xdr:nvSpPr>
        <xdr:cNvPr id="2" name="TextBox 1">
          <a:extLst>
            <a:ext uri="{FF2B5EF4-FFF2-40B4-BE49-F238E27FC236}">
              <a16:creationId xmlns:a16="http://schemas.microsoft.com/office/drawing/2014/main" id="{1AEDC642-8958-41D0-99D5-B8D0F771A030}"/>
            </a:ext>
          </a:extLst>
        </xdr:cNvPr>
        <xdr:cNvSpPr txBox="1"/>
      </xdr:nvSpPr>
      <xdr:spPr>
        <a:xfrm>
          <a:off x="0" y="260350"/>
          <a:ext cx="7086600" cy="12941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Instructions: </a:t>
          </a:r>
          <a:r>
            <a:rPr lang="en-US" sz="1100" b="0"/>
            <a:t>Use</a:t>
          </a:r>
          <a:r>
            <a:rPr lang="en-US" sz="1100" b="0" baseline="0"/>
            <a:t> this tab to identify and track the different waste haulers that will be engaged for the waste sort. </a:t>
          </a:r>
        </a:p>
        <a:p>
          <a:r>
            <a:rPr lang="en-US" sz="1100" b="0" baseline="0"/>
            <a:t>1. In row 4, enter the number of samples for the waste sort. </a:t>
          </a:r>
        </a:p>
        <a:p>
          <a:r>
            <a:rPr lang="en-US" sz="1100" b="0" baseline="0"/>
            <a:t>2. In the table below, enter the source category from the drop-down menu, then write-in the hauler name. </a:t>
          </a:r>
        </a:p>
        <a:p>
          <a:r>
            <a:rPr lang="en-US" sz="1100" b="0" baseline="0"/>
            <a:t>3. Enter the number of samples that will be collected and sorted from each hauler. </a:t>
          </a:r>
        </a:p>
        <a:p>
          <a:r>
            <a:rPr lang="en-US" sz="1100" b="0" baseline="0"/>
            <a:t>4. The TRUE/FALSE check will show once the total number of samples to collect from haulers matches the desired number of samples for the waste sort.</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81643</xdr:colOff>
      <xdr:row>3</xdr:row>
      <xdr:rowOff>127000</xdr:rowOff>
    </xdr:to>
    <xdr:sp macro="" textlink="">
      <xdr:nvSpPr>
        <xdr:cNvPr id="2" name="TextBox 1">
          <a:extLst>
            <a:ext uri="{FF2B5EF4-FFF2-40B4-BE49-F238E27FC236}">
              <a16:creationId xmlns:a16="http://schemas.microsoft.com/office/drawing/2014/main" id="{96E79410-65F5-473A-8998-4E57471762C7}"/>
            </a:ext>
          </a:extLst>
        </xdr:cNvPr>
        <xdr:cNvSpPr txBox="1"/>
      </xdr:nvSpPr>
      <xdr:spPr>
        <a:xfrm>
          <a:off x="0" y="231588"/>
          <a:ext cx="12818996" cy="22635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mn-lt"/>
            </a:rPr>
            <a:t>Instructions: </a:t>
          </a:r>
          <a:r>
            <a:rPr lang="en-US" sz="1100" b="0">
              <a:latin typeface="+mn-lt"/>
            </a:rPr>
            <a:t>Enter</a:t>
          </a:r>
          <a:r>
            <a:rPr lang="en-US" sz="1100" b="0" baseline="0">
              <a:latin typeface="+mn-lt"/>
            </a:rPr>
            <a:t> all waste characterization data into this tab by following these steps:</a:t>
          </a:r>
        </a:p>
        <a:p>
          <a:r>
            <a:rPr lang="en-US" sz="1100" b="0" baseline="0">
              <a:latin typeface="+mn-lt"/>
            </a:rPr>
            <a:t>1. Enter the Characterization Date to document the day the waste characterization is performed. The unit of measurement is automatically populated from the Tare Weights tab. Enter the number of samples sorted and recorded in the data sheet. For multiple days of waste sorting, copy this sheet and start a new day of data collection.</a:t>
          </a:r>
        </a:p>
        <a:p>
          <a:r>
            <a:rPr lang="en-US" sz="1100" b="0" baseline="0">
              <a:latin typeface="+mn-lt"/>
            </a:rPr>
            <a:t>2. Select the source of the waste from the drop-down in the Source column.</a:t>
          </a:r>
        </a:p>
        <a:p>
          <a:r>
            <a:rPr lang="en-US" sz="1100" b="0" baseline="0">
              <a:latin typeface="+mn-lt"/>
            </a:rPr>
            <a:t>3. Select the waste type from the drop-down in the Waste Type column.</a:t>
          </a:r>
        </a:p>
        <a:p>
          <a:r>
            <a:rPr lang="en-US" sz="1100" b="0" baseline="0">
              <a:latin typeface="+mn-lt"/>
            </a:rPr>
            <a:t>4. Select the material or product type from the drop-down in the Material or Product Type column.</a:t>
          </a:r>
        </a:p>
        <a:p>
          <a:r>
            <a:rPr lang="en-US" sz="1100" b="0" baseline="0">
              <a:latin typeface="+mn-lt"/>
            </a:rPr>
            <a:t>5. Type in any additional notes or details in the Notes column.</a:t>
          </a:r>
        </a:p>
        <a:p>
          <a:r>
            <a:rPr lang="en-US" sz="1100" b="0" baseline="0">
              <a:latin typeface="+mn-lt"/>
            </a:rPr>
            <a:t>6. Enter the weight in the Total Weight column.</a:t>
          </a:r>
        </a:p>
        <a:p>
          <a:r>
            <a:rPr lang="en-US" sz="1100" b="0" baseline="0">
              <a:latin typeface="+mn-lt"/>
            </a:rPr>
            <a:t>7. Select the container type that the waste was sorted and weighed into from the drop-down in the Container Type column.</a:t>
          </a:r>
        </a:p>
        <a:p>
          <a:r>
            <a:rPr lang="en-US" sz="1100" b="0" baseline="0">
              <a:latin typeface="+mn-lt"/>
            </a:rPr>
            <a:t>8. The Container Tare Weight is automatically calulcated based on the selection of the Container Type and the weight entered for that container in the Tare Weights tab. The Net Weight column is automatically calculated by subtracting the Container Tare Weight from Total Weight.</a:t>
          </a:r>
        </a:p>
        <a:p>
          <a:endParaRPr lang="en-US" sz="1100" b="0" baseline="0">
            <a:latin typeface="+mn-lt"/>
          </a:endParaRPr>
        </a:p>
        <a:p>
          <a:r>
            <a:rPr lang="en-US" sz="1100" b="1" baseline="0">
              <a:latin typeface="+mn-lt"/>
            </a:rPr>
            <a:t>Note: Do not copy and paste any cells in this table. Select from the dropdown menus or enter values into each cell.</a:t>
          </a:r>
          <a:endParaRPr lang="en-US" sz="1100" b="1">
            <a:latin typeface="+mn-l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81643</xdr:colOff>
      <xdr:row>3</xdr:row>
      <xdr:rowOff>127000</xdr:rowOff>
    </xdr:to>
    <xdr:sp macro="" textlink="">
      <xdr:nvSpPr>
        <xdr:cNvPr id="2" name="TextBox 1">
          <a:extLst>
            <a:ext uri="{FF2B5EF4-FFF2-40B4-BE49-F238E27FC236}">
              <a16:creationId xmlns:a16="http://schemas.microsoft.com/office/drawing/2014/main" id="{331738AC-FEB8-4D47-A204-3998A13868E5}"/>
            </a:ext>
          </a:extLst>
        </xdr:cNvPr>
        <xdr:cNvSpPr txBox="1"/>
      </xdr:nvSpPr>
      <xdr:spPr>
        <a:xfrm>
          <a:off x="0" y="228600"/>
          <a:ext cx="7711168" cy="2251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mn-lt"/>
            </a:rPr>
            <a:t>Instructions: </a:t>
          </a:r>
          <a:r>
            <a:rPr lang="en-US" sz="1100" b="0">
              <a:latin typeface="+mn-lt"/>
            </a:rPr>
            <a:t>Enter</a:t>
          </a:r>
          <a:r>
            <a:rPr lang="en-US" sz="1100" b="0" baseline="0">
              <a:latin typeface="+mn-lt"/>
            </a:rPr>
            <a:t> all waste characterization data into this tab by following these steps:</a:t>
          </a:r>
        </a:p>
        <a:p>
          <a:r>
            <a:rPr lang="en-US" sz="1100" b="0" baseline="0">
              <a:latin typeface="+mn-lt"/>
            </a:rPr>
            <a:t>1. Enter the Characterization Date to document the day the waste characterization is performed. The unit of measurement is automatically populated from the Tare Weights tab. Enter the number of samples sorted and recorded in the data sheet. For multiple days of waste sorting, copy this sheet and start a new day of data collection.</a:t>
          </a:r>
        </a:p>
        <a:p>
          <a:r>
            <a:rPr lang="en-US" sz="1100" b="0" baseline="0">
              <a:latin typeface="+mn-lt"/>
            </a:rPr>
            <a:t>2. Select the source of the waste from the drop-down in the Source column.</a:t>
          </a:r>
        </a:p>
        <a:p>
          <a:r>
            <a:rPr lang="en-US" sz="1100" b="0" baseline="0">
              <a:latin typeface="+mn-lt"/>
            </a:rPr>
            <a:t>3. Select the waste type from the drop-down in the Waste Type column.</a:t>
          </a:r>
        </a:p>
        <a:p>
          <a:r>
            <a:rPr lang="en-US" sz="1100" b="0" baseline="0">
              <a:latin typeface="+mn-lt"/>
            </a:rPr>
            <a:t>4. Select the material or product type from the drop-down in the Material or Product Type column.</a:t>
          </a:r>
        </a:p>
        <a:p>
          <a:r>
            <a:rPr lang="en-US" sz="1100" b="0" baseline="0">
              <a:latin typeface="+mn-lt"/>
            </a:rPr>
            <a:t>5. Type in any additional notes or details in the Notes column.</a:t>
          </a:r>
        </a:p>
        <a:p>
          <a:r>
            <a:rPr lang="en-US" sz="1100" b="0" baseline="0">
              <a:latin typeface="+mn-lt"/>
            </a:rPr>
            <a:t>6. Enter the weight in the Total Weight column.</a:t>
          </a:r>
        </a:p>
        <a:p>
          <a:r>
            <a:rPr lang="en-US" sz="1100" b="0" baseline="0">
              <a:latin typeface="+mn-lt"/>
            </a:rPr>
            <a:t>7. Select the container type that the waste was sorted and weighed into from the drop-down in the Container Type column.</a:t>
          </a:r>
        </a:p>
        <a:p>
          <a:r>
            <a:rPr lang="en-US" sz="1100" b="0" baseline="0">
              <a:latin typeface="+mn-lt"/>
            </a:rPr>
            <a:t>8. The Container Tare Weight is automatically calulcated based on the selection of the Container Type and the weight entered for that container in the Tare Weights tab. The Net Weight column is automatically calculated by subtracting the Container Tare Weight from Total Weight.</a:t>
          </a:r>
        </a:p>
        <a:p>
          <a:endParaRPr lang="en-US" sz="1100" b="0" baseline="0">
            <a:latin typeface="+mn-lt"/>
          </a:endParaRPr>
        </a:p>
        <a:p>
          <a:r>
            <a:rPr lang="en-US" sz="1100" b="1" baseline="0">
              <a:latin typeface="+mn-lt"/>
            </a:rPr>
            <a:t>Note: Do not copy and paste any cells in this table. Select from the dropdown menus or enter values into each cell.</a:t>
          </a:r>
          <a:endParaRPr lang="en-US" sz="1100" b="1">
            <a:latin typeface="+mn-lt"/>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5A7F222-8925-46D0-9721-C35C3DDDBE79}" name="Table8" displayName="Table8" ref="A17:A21" totalsRowShown="0" headerRowDxfId="189" dataDxfId="188" tableBorderDxfId="187" headerRowCellStyle="Normal 4" dataCellStyle="Normal 4">
  <tableColumns count="1">
    <tableColumn id="1" xr3:uid="{BD4EA1B7-1FAD-42E1-92D5-A9E96A37C05B}" name="Organics" dataDxfId="186" dataCellStyle="Normal 4"/>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B21AEC9-EE09-4952-8CB3-80C5710CA616}" name="Table18" displayName="Table18" ref="K17:K22" totalsRowShown="0" headerRowDxfId="154" dataDxfId="153" tableBorderDxfId="152" headerRowCellStyle="Normal 4" dataCellStyle="Normal 4">
  <tableColumns count="1">
    <tableColumn id="1" xr3:uid="{9BD5FE55-7606-4AF9-A6B6-F524FE751BF6}" name="Hazardous" dataDxfId="151" dataCellStyle="Normal 4"/>
  </tableColumns>
  <tableStyleInfo name="TableStyleLight1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AF464A44-EF67-42D5-B0FE-6078F1414500}" name="Table24" displayName="Table24" ref="A5:B14" totalsRowShown="0" headerRowDxfId="150" dataDxfId="149">
  <tableColumns count="2">
    <tableColumn id="1" xr3:uid="{4027BA62-E6C1-46BC-BFEB-ADA593DACB0B}" name="Term or Abbreviation" dataDxfId="148"/>
    <tableColumn id="2" xr3:uid="{5D3C65F8-2F32-45A0-9D2D-9D777626498C}" name="Definition" dataDxfId="147"/>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B5700712-4AF9-4F1F-AD24-ABD9518BCB5E}" name="Table25" displayName="Table25" ref="D5:E7" totalsRowShown="0" headerRowDxfId="146" dataDxfId="145">
  <tableColumns count="2">
    <tableColumn id="1" xr3:uid="{AC94CD0A-F7B7-480E-A5E0-9DF5D6067897}" name="Unit" dataDxfId="144"/>
    <tableColumn id="2" xr3:uid="{85FC4711-317F-4ABD-86D1-746FE840A211}" name="Unit name" dataDxfId="143"/>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4456258-5C3D-4A5D-96AF-845A85B83B81}" name="Table919" displayName="Table919" ref="J17:J21" totalsRowShown="0" headerRowDxfId="142" dataDxfId="141" tableBorderDxfId="140" headerRowCellStyle="Normal 4">
  <tableColumns count="1">
    <tableColumn id="1" xr3:uid="{D3825D88-BE7F-49E8-8FEA-4A9A6AFD7003}" name="Electronics" dataDxfId="139"/>
  </tableColumns>
  <tableStyleInfo name="TableStyleLight10"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796681B-3FB4-4018-B554-99E477316B69}" name="Table5" displayName="Table5" ref="B5:B16" totalsRowShown="0" headerRowDxfId="138" dataDxfId="137" dataCellStyle="Normal 4">
  <tableColumns count="1">
    <tableColumn id="1" xr3:uid="{77F3EF30-E5FA-484C-A163-9C62845B99DD}" name="WasteType" dataDxfId="136" dataCellStyle="Normal 4"/>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86F2EC2-AAB9-4256-8F9F-264DF69081A7}" name="Table1" displayName="Table1" ref="A4:D14" totalsRowShown="0" headerRowDxfId="135" dataDxfId="134" tableBorderDxfId="133">
  <autoFilter ref="A4:D14" xr:uid="{486F2EC2-AAB9-4256-8F9F-264DF69081A7}"/>
  <tableColumns count="4">
    <tableColumn id="1" xr3:uid="{AB23D038-B0A8-4068-8EC4-7233F218DDB8}" name="Type" dataDxfId="132"/>
    <tableColumn id="2" xr3:uid="{FA82D39C-F481-448F-AAE4-120270AF6ADB}" name="Item" dataDxfId="131"/>
    <tableColumn id="3" xr3:uid="{386DD7E0-81A8-4A64-BA5D-85120217B7EF}" name="Description/Details" dataDxfId="130"/>
    <tableColumn id="4" xr3:uid="{6659D7F8-4E76-4566-9E82-A765A08E4418}" name="Status" dataDxfId="129"/>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7D3C657-D047-40EB-8F9A-BD549FC2E719}" name="Table13" displayName="Table13" ref="A4:E28" totalsRowShown="0" headerRowDxfId="128" dataDxfId="127" tableBorderDxfId="126">
  <autoFilter ref="A4:E28" xr:uid="{D7D3C657-D047-40EB-8F9A-BD549FC2E719}"/>
  <tableColumns count="5">
    <tableColumn id="1" xr3:uid="{418FB9D2-CCD4-499B-8106-F9202AF2B333}" name="Type" dataDxfId="125"/>
    <tableColumn id="2" xr3:uid="{6F877AA9-2444-49B5-8634-9CE0A5C955BE}" name="Item" dataDxfId="124"/>
    <tableColumn id="5" xr3:uid="{091B99AD-D555-44E1-BFC6-C49E54321949}" name="Quantity" dataDxfId="123"/>
    <tableColumn id="3" xr3:uid="{9EB4A665-47E1-4E47-A12B-6A89CD3633FB}" name="Description/Details" dataDxfId="122"/>
    <tableColumn id="4" xr3:uid="{E206959D-A05E-454C-9CE7-8E223A195595}" name="Status" dataDxfId="121"/>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1FA88A0B-3F43-479C-A248-5F19023B3C96}" name="TareWeight1" displayName="TareWeight1" ref="A11:B86" totalsRowShown="0" headerRowDxfId="120" dataDxfId="118" headerRowBorderDxfId="119" tableBorderDxfId="117" totalsRowBorderDxfId="116" headerRowCellStyle="Normal 2" dataCellStyle="Normal 2">
  <autoFilter ref="A11:B86" xr:uid="{562C427C-B885-461C-BAE9-709A69C34B58}"/>
  <tableColumns count="2">
    <tableColumn id="1" xr3:uid="{AC0063DF-74BF-4138-BC3B-148418C68CF6}" name="Sorting Container ID Number" dataDxfId="115" dataCellStyle="Normal 2"/>
    <tableColumn id="2" xr3:uid="{25EF6A60-ED96-4F70-A3B1-CE16B1A0AD47}" name="Tare Weight" dataDxfId="114" dataCellStyle="Normal 2"/>
  </tableColumns>
  <tableStyleInfo name="TableStyleMedium3"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611F609A-66D4-4593-AF53-DF89C45D3DF8}" name="TareWeight2" displayName="TareWeight2" ref="D11:E86" totalsRowShown="0" headerRowDxfId="113" dataDxfId="111" headerRowBorderDxfId="112" tableBorderDxfId="110" totalsRowBorderDxfId="109" headerRowCellStyle="Normal 2" dataCellStyle="Normal 2">
  <autoFilter ref="D11:E86" xr:uid="{611F609A-66D4-4593-AF53-DF89C45D3DF8}"/>
  <tableColumns count="2">
    <tableColumn id="1" xr3:uid="{6A08BEB1-04CC-49D2-9D19-23FC0CE34D38}" name="Sorting Container ID Number" dataDxfId="108" dataCellStyle="Normal 2"/>
    <tableColumn id="2" xr3:uid="{0A3355CB-110F-424A-B8C1-3EE22A0DD166}" name="Tare Weight" dataDxfId="107" dataCellStyle="Normal 2"/>
  </tableColumns>
  <tableStyleInfo name="TableStyleMedium3"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2B2D8654-0E16-41A3-8EFC-F194C6DB52FB}" name="TareWeight3" displayName="TareWeight3" ref="G11:H86" totalsRowShown="0" headerRowDxfId="106" dataDxfId="104" headerRowBorderDxfId="105" tableBorderDxfId="103" totalsRowBorderDxfId="102" headerRowCellStyle="Normal 2" dataCellStyle="Normal 2">
  <autoFilter ref="G11:H86" xr:uid="{2B2D8654-0E16-41A3-8EFC-F194C6DB52FB}"/>
  <tableColumns count="2">
    <tableColumn id="1" xr3:uid="{4F4FC8EE-7019-47DD-BC45-62FD08688EF2}" name="Sorting Container ID Number" dataDxfId="101" dataCellStyle="Normal 2"/>
    <tableColumn id="2" xr3:uid="{A3D220D2-EAF0-4513-A21A-B6DF1C485D93}" name="Tare Weight" dataDxfId="100" dataCellStyle="Normal 2"/>
  </tableColumns>
  <tableStyleInfo name="TableStyleMedium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08020E5-B8AD-4364-BDCA-A861FE4B89D9}" name="Table9" displayName="Table9" ref="B17:B28" totalsRowShown="0" headerRowDxfId="185" dataDxfId="184" tableBorderDxfId="183" headerRowCellStyle="Normal 4" dataCellStyle="Normal 4">
  <tableColumns count="1">
    <tableColumn id="1" xr3:uid="{328BE1BE-C131-489C-84CD-C72C3A2A4024}" name="Paper" dataDxfId="182" dataCellStyle="Normal 4"/>
  </tableColumns>
  <tableStyleInfo name="TableStyleLight1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237B452-B47C-4740-B7B1-69048CC41680}" name="TareWeight4" displayName="TareWeight4" ref="J11:K86" totalsRowShown="0" headerRowDxfId="99" dataDxfId="97" headerRowBorderDxfId="98" tableBorderDxfId="96" totalsRowBorderDxfId="95" headerRowCellStyle="Normal 2" dataCellStyle="Normal 2">
  <autoFilter ref="J11:K86" xr:uid="{E237B452-B47C-4740-B7B1-69048CC41680}"/>
  <tableColumns count="2">
    <tableColumn id="1" xr3:uid="{476FD4CF-E0E5-45C6-973B-641F64278753}" name="Sorting Container ID Number" dataDxfId="94" dataCellStyle="Normal 2"/>
    <tableColumn id="2" xr3:uid="{F29001D5-0307-48C6-9AE7-D390BB1986A0}" name="Tare Weight" dataDxfId="93" dataCellStyle="Normal 2"/>
  </tableColumns>
  <tableStyleInfo name="TableStyleMedium3"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833F3B9D-2717-4D79-8679-A7C98E20D83C}" name="TareWeight5" displayName="TareWeight5" ref="M11:N86" totalsRowShown="0" headerRowDxfId="92" dataDxfId="90" headerRowBorderDxfId="91" tableBorderDxfId="89" totalsRowBorderDxfId="88" headerRowCellStyle="Normal 2" dataCellStyle="Normal 2">
  <autoFilter ref="M11:N86" xr:uid="{833F3B9D-2717-4D79-8679-A7C98E20D83C}"/>
  <tableColumns count="2">
    <tableColumn id="1" xr3:uid="{FD94D842-D4A8-4B90-A1DB-6C63F295206B}" name="Sorting Container ID Number" dataDxfId="87" dataCellStyle="Normal 2"/>
    <tableColumn id="2" xr3:uid="{48312D5A-D39E-488E-BBCF-35F59CE24DB9}" name="Tare Weight" dataDxfId="86" dataCellStyle="Normal 2"/>
  </tableColumns>
  <tableStyleInfo name="TableStyleMedium3"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92A53876-D8D2-4AF6-BEB2-0CAC5E31A232}" name="Table263032" displayName="Table263032" ref="A9:H59" totalsRowShown="0" headerRowDxfId="85" dataDxfId="83" headerRowBorderDxfId="84" tableBorderDxfId="82" totalsRowBorderDxfId="81">
  <autoFilter ref="A9:H59" xr:uid="{92A53876-D8D2-4AF6-BEB2-0CAC5E31A232}">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B8C60C2-A1EB-4D13-957D-71F9C521785B}" name="Source category (select from drop-down)" dataDxfId="80" dataCellStyle="Normal 3"/>
    <tableColumn id="2" xr3:uid="{0132E0FF-A3A8-45FC-83A1-E6965F9F7A84}" name="Waste collection or hauler (write-in the hauler)" dataDxfId="79" dataCellStyle="Normal 3"/>
    <tableColumn id="8" xr3:uid="{023C0F77-CCF5-4A34-918D-FBB05781C93A}" name="Study Day (select drop-down in cell)" dataDxfId="78" dataCellStyle="Normal 3"/>
    <tableColumn id="3" xr3:uid="{3F79F185-E04E-4B49-9138-09E0D58BC693}" name="Sample number or label (write-in whole number)" dataDxfId="77" dataCellStyle="Normal 3"/>
    <tableColumn id="4" xr3:uid="{C58BE406-24DB-45D3-A0D1-7F154E68E58E}" name="Weight of sample before sorting (write-in)" dataDxfId="76" dataCellStyle="Normal 3"/>
    <tableColumn id="5" xr3:uid="{84DC712E-6338-4FC7-A60A-CECE998282D1}" name="Container ID Number (select drop-down in cell)" dataDxfId="75" dataCellStyle="Normal 3"/>
    <tableColumn id="6" xr3:uid="{3CF9B16A-8F23-4C2B-A63F-75A9208D4D4C}" name="Container Tare Weight (do not edit)" dataDxfId="74" dataCellStyle="Normal 3">
      <calculatedColumnFormula>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calculatedColumnFormula>
    </tableColumn>
    <tableColumn id="7" xr3:uid="{FFBFB5C2-6F19-4782-B146-0A9013D422EF}" name="Net Weight (do not edit)" dataDxfId="73" dataCellStyle="Normal 3">
      <calculatedColumnFormula>IFERROR(Table263032[[#This Row],[Weight of sample before sorting (write-in)]]-Table263032[[#This Row],[Container Tare Weight (do not edit)]],"")</calculatedColumnFormula>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DE5B552-2172-4EE1-82EC-1F2F8005774C}" name="SortData1" displayName="SortData1" ref="A10:H110" totalsRowShown="0" headerRowDxfId="72" dataDxfId="71">
  <autoFilter ref="A10:H110" xr:uid="{ADE5B552-2172-4EE1-82EC-1F2F8005774C}"/>
  <tableColumns count="8">
    <tableColumn id="1" xr3:uid="{F9868E2F-7858-4013-AAE7-5DCB31FD2E07}" name="Source (drop-down)" dataDxfId="70"/>
    <tableColumn id="2" xr3:uid="{CF5FD3BE-3B48-4F87-AE99-1B9193251998}" name="Waste Type (select drop-down)" dataDxfId="69"/>
    <tableColumn id="14" xr3:uid="{FB4D8F49-02AD-4288-84AE-F01CF0855742}" name="Material or Product Type (select drop-down)" dataDxfId="68"/>
    <tableColumn id="3" xr3:uid="{61A8C817-6C8A-4BD7-B36E-FB999179359D}" name="Notes (write-in additional information)" dataDxfId="67"/>
    <tableColumn id="15" xr3:uid="{D1AC9233-5BB2-4857-BB84-BA099ACDD039}" name="Total Weight (write in number)" dataDxfId="66"/>
    <tableColumn id="5" xr3:uid="{5AFFAAA7-5A0C-4437-B272-37800CD01F33}" name="Container ID (select drop-down)" dataDxfId="65"/>
    <tableColumn id="6" xr3:uid="{7A677B94-D12C-42BC-921C-BD2C4DBB842D}" name="Container Tare Weight (do not edit)" dataDxfId="64">
      <calculatedColumnFormula>IFERROR(VLOOKUP(SortData1[[#This Row],[Container ID (select drop-down)]],TareWeight1[],2,FALSE),"")</calculatedColumnFormula>
    </tableColumn>
    <tableColumn id="7" xr3:uid="{E47BC6FC-1F2F-47DE-9E9E-10EFBDA16797}" name="Net Weight (do not edit)" dataDxfId="63">
      <calculatedColumnFormula>IFERROR(SortData1[[#This Row],[Total Weight (write in number)]]-SortData1[[#This Row],[Container Tare Weight (do not edit)]],"")</calculatedColumnFormula>
    </tableColumn>
  </tableColumns>
  <tableStyleInfo name="TableStyleMedium3"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A331A1E-A7ED-4D28-BCF5-A7CA078D1021}" name="SortData2" displayName="SortData2" ref="A10:H110" totalsRowShown="0" headerRowDxfId="62" dataDxfId="61">
  <autoFilter ref="A10:H110" xr:uid="{ADE5B552-2172-4EE1-82EC-1F2F8005774C}"/>
  <tableColumns count="8">
    <tableColumn id="1" xr3:uid="{1D263586-EACE-4408-8696-9864D61F128B}" name="Source (drop-down)" dataDxfId="60"/>
    <tableColumn id="2" xr3:uid="{BD975B77-3B2D-4669-B4DE-C4F993A09C6D}" name="Waste Type (select drop-down)" dataDxfId="59"/>
    <tableColumn id="14" xr3:uid="{2495C2FC-EB35-48C7-ABF7-410549F09B74}" name="Material or Product Type (select drop-down)" dataDxfId="58"/>
    <tableColumn id="3" xr3:uid="{CBB6BF01-2252-4BEB-BCCD-F38783E84258}" name="Notes (write-in additional information)" dataDxfId="57"/>
    <tableColumn id="15" xr3:uid="{7DC97483-C4B3-4BEE-8A63-1F30C1774743}" name="Total Weight (write in number)" dataDxfId="56"/>
    <tableColumn id="5" xr3:uid="{CAE32F9B-3104-49F9-B253-93B3D9338520}" name="Container ID (select drop-down)" dataDxfId="55"/>
    <tableColumn id="6" xr3:uid="{EB234262-E8BF-45C9-9B61-79DB2C60DDAE}" name="Container Tare Weight (do not edit)" dataDxfId="54">
      <calculatedColumnFormula>IFERROR(VLOOKUP(SortData2[[#This Row],[Container ID (select drop-down)]],TareWeight2[],2,FALSE),"")</calculatedColumnFormula>
    </tableColumn>
    <tableColumn id="7" xr3:uid="{9D1223B9-7AF2-43A5-9781-393C0CEC0D2C}" name="Net Weight (do not edit)" dataDxfId="53">
      <calculatedColumnFormula>IFERROR(SortData2[[#This Row],[Total Weight (write in number)]]-SortData2[[#This Row],[Container Tare Weight (do not edit)]],"")</calculatedColumnFormula>
    </tableColumn>
  </tableColumns>
  <tableStyleInfo name="TableStyleMedium3"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FAD4DE22-D572-455A-9695-AA870F2F62C6}" name="SortData3" displayName="SortData3" ref="A10:H110" totalsRowShown="0" headerRowDxfId="52" dataDxfId="51">
  <autoFilter ref="A10:H110" xr:uid="{ADE5B552-2172-4EE1-82EC-1F2F8005774C}"/>
  <tableColumns count="8">
    <tableColumn id="1" xr3:uid="{36706C28-CA25-49CB-A83A-9A43F0C335F6}" name="Source (drop-down)" dataDxfId="50"/>
    <tableColumn id="2" xr3:uid="{EE11A8CE-76DF-4E60-9D89-6D762B902133}" name="Waste Type (select drop-down)" dataDxfId="49"/>
    <tableColumn id="14" xr3:uid="{C6BFF498-110E-4B0F-9C00-8962ECF3D177}" name="Material or Product Type (select drop-down)" dataDxfId="48"/>
    <tableColumn id="3" xr3:uid="{D6A3BDFC-3A4F-4894-B653-07D6DF651562}" name="Notes (write-in additional information)" dataDxfId="47"/>
    <tableColumn id="15" xr3:uid="{64D56150-0A1E-41DB-B589-598E3BB41787}" name="Total Weight (write in number)" dataDxfId="46"/>
    <tableColumn id="5" xr3:uid="{C488754E-26BF-44EC-B76E-2E70C9A7ABF1}" name="Container ID (select drop-down)" dataDxfId="45"/>
    <tableColumn id="6" xr3:uid="{49BE50CB-78E8-4161-A0AC-3CAE4A0F8BDF}" name="Container Tare Weight (do not edit)" dataDxfId="44">
      <calculatedColumnFormula>IFERROR(VLOOKUP(SortData3[[#This Row],[Container ID (select drop-down)]],TareWeight3[],2,FALSE),"")</calculatedColumnFormula>
    </tableColumn>
    <tableColumn id="7" xr3:uid="{9F08B5B5-FDF2-4720-AD70-4FCD98431FEA}" name="Net Weight (do not edit)" dataDxfId="43">
      <calculatedColumnFormula>IFERROR(SortData3[[#This Row],[Total Weight (write in number)]]-SortData3[[#This Row],[Container Tare Weight (do not edit)]],"")</calculatedColumnFormula>
    </tableColumn>
  </tableColumns>
  <tableStyleInfo name="TableStyleMedium3"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DD8679C6-DF14-471E-AA2D-43D504082C22}" name="SortData4" displayName="SortData4" ref="A10:H110" totalsRowShown="0" headerRowDxfId="42" dataDxfId="41">
  <autoFilter ref="A10:H110" xr:uid="{ADE5B552-2172-4EE1-82EC-1F2F8005774C}"/>
  <tableColumns count="8">
    <tableColumn id="1" xr3:uid="{A7D5E700-1060-4A69-981C-2D92D5EE2F14}" name="Source (drop-down)" dataDxfId="40"/>
    <tableColumn id="2" xr3:uid="{4E491B84-F288-4F1F-8661-BD8DFAB2AE09}" name="Waste Type (select drop-down)" dataDxfId="39"/>
    <tableColumn id="14" xr3:uid="{026DC53E-0567-4F32-AED1-E84E8918173E}" name="Material or Product Type (select drop-down)" dataDxfId="38"/>
    <tableColumn id="3" xr3:uid="{E9C6AEE0-2975-4FC3-9AE5-2DB458AD3803}" name="Notes (write-in additional information)" dataDxfId="37"/>
    <tableColumn id="15" xr3:uid="{66482450-A52E-4748-A23E-216CA1056B74}" name="Total Weight (write in number)" dataDxfId="36"/>
    <tableColumn id="5" xr3:uid="{E5A80BD0-E435-4A27-AC49-BD79CA416FDC}" name="Container ID (select drop-down)" dataDxfId="35"/>
    <tableColumn id="6" xr3:uid="{5ED45DEF-D9E9-451D-BABC-D3FB307CA75D}" name="Container Tare Weight (do not edit)" dataDxfId="34">
      <calculatedColumnFormula>IFERROR(VLOOKUP(SortData4[[#This Row],[Container ID (select drop-down)]],TareWeight4[],2,FALSE),"")</calculatedColumnFormula>
    </tableColumn>
    <tableColumn id="7" xr3:uid="{34250769-EC58-468F-BF69-E82EAFADC67E}" name="Net Weight (do not edit)" dataDxfId="33">
      <calculatedColumnFormula>IFERROR(SortData4[[#This Row],[Total Weight (write in number)]]-SortData4[[#This Row],[Container Tare Weight (do not edit)]],"")</calculatedColumnFormula>
    </tableColumn>
  </tableColumns>
  <tableStyleInfo name="TableStyleMedium3"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C99CD5F-9987-4F82-B194-CBF70E472130}" name="SortData5" displayName="SortData5" ref="A10:H110" totalsRowShown="0" headerRowDxfId="32" dataDxfId="31">
  <autoFilter ref="A10:H110" xr:uid="{ADE5B552-2172-4EE1-82EC-1F2F8005774C}"/>
  <tableColumns count="8">
    <tableColumn id="1" xr3:uid="{D7AF8513-072F-4B7F-AC0B-4AF97F2487D4}" name="Source (drop-down)" dataDxfId="30"/>
    <tableColumn id="2" xr3:uid="{D8482D90-E980-4978-8A74-66C504E5C22F}" name="Waste Type (select drop-down)" dataDxfId="29"/>
    <tableColumn id="14" xr3:uid="{C01DA653-9492-40C1-AD38-796234D00911}" name="Material or Product Type (select drop-down)" dataDxfId="28"/>
    <tableColumn id="3" xr3:uid="{762E9B8A-1563-4514-99DA-88A5785D4E3D}" name="Notes (write-in additional information)" dataDxfId="27"/>
    <tableColumn id="15" xr3:uid="{0BF9CA9E-4FB2-4D4C-81E4-94F51E70386B}" name="Total Weight (write in number)" dataDxfId="26"/>
    <tableColumn id="5" xr3:uid="{458DA517-A3BE-4070-B45C-81033FFC093A}" name="Container ID (select drop-down)" dataDxfId="25"/>
    <tableColumn id="6" xr3:uid="{2DCA8ED7-7527-43BE-92EE-E40E575E003B}" name="Container Tare Weight (do not edit)" dataDxfId="24">
      <calculatedColumnFormula>IFERROR(VLOOKUP(SortData5[[#This Row],[Container ID (select drop-down)]],TareWeight5[],2,FALSE),"")</calculatedColumnFormula>
    </tableColumn>
    <tableColumn id="7" xr3:uid="{95646684-03D0-4335-AE19-77890DAFE9B5}" name="Net Weight (do not edit)" dataDxfId="23">
      <calculatedColumnFormula>IFERROR(SortData5[[#This Row],[Total Weight (write in number)]]-SortData5[[#This Row],[Container Tare Weight (do not edit)]],"")</calculatedColumnFormula>
    </tableColumn>
  </tableColumns>
  <tableStyleInfo name="TableStyleMedium3"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FC8D229-5E8C-421F-B56E-35114E691B01}" name="Table2331" displayName="Table2331" ref="B34:N46" totalsRowShown="0" headerRowDxfId="22" dataDxfId="21">
  <autoFilter ref="B34:N46" xr:uid="{AFC8D229-5E8C-421F-B56E-35114E691B01}"/>
  <tableColumns count="13">
    <tableColumn id="1" xr3:uid="{EFFF9457-795A-4BCB-BDC5-D1EC355DFA59}" name="Waste Type" dataDxfId="20"/>
    <tableColumn id="2" xr3:uid="{DFC35687-D198-4E10-B210-8E0B09129377}" name="Commercial Weight" dataDxfId="19">
      <calculatedColumnFormula>SUMIFS(SortData1[Net Weight (do not edit)],SortData1[Source (drop-down)],'Data Analysis'!$B$23,SortData1[Waste Type (select drop-down)],Table2331[[#This Row],[Waste Type]])</calculatedColumnFormula>
    </tableColumn>
    <tableColumn id="3" xr3:uid="{AE448F04-A37D-4B15-A644-EFEF3A060BE3}" name="Commercial % Composition" dataDxfId="18" dataCellStyle="Percent"/>
    <tableColumn id="4" xr3:uid="{94827F71-3A40-48A2-B26B-CD6C4803E836}" name="Industrial Weight" dataDxfId="17"/>
    <tableColumn id="5" xr3:uid="{7D830367-336B-49FC-8D7B-A5037602D750}" name="Industrial % Composition" dataDxfId="16" dataCellStyle="Percent"/>
    <tableColumn id="6" xr3:uid="{F75557C6-949C-4CE8-B3A7-E6B73759FF4C}" name="Institutional Weight" dataDxfId="15"/>
    <tableColumn id="7" xr3:uid="{8885987A-5D99-45F9-B26D-0161FAE36F69}" name="Institutional % Composition" dataDxfId="14" dataCellStyle="Percent"/>
    <tableColumn id="8" xr3:uid="{A637DD8A-A0F6-424F-864B-11DE4FE94192}" name="Public Weight" dataDxfId="13"/>
    <tableColumn id="9" xr3:uid="{0B461D30-6CA2-488D-BCCE-1274922BE35A}" name="Public % Composition" dataDxfId="12" dataCellStyle="Percent"/>
    <tableColumn id="10" xr3:uid="{E59B12D7-9383-4A83-9557-2C1CDE6A2D32}" name="Residential _x000a_(multi-family) Weight" dataDxfId="11"/>
    <tableColumn id="11" xr3:uid="{340CA14B-5FB7-4EDE-9FA3-C0E25D7D8BAC}" name="Residential _x000a_(multi-family) _x000a_% Composition" dataDxfId="10" dataCellStyle="Percent"/>
    <tableColumn id="12" xr3:uid="{7C84CBC0-2C59-4A96-A25A-42645B08DFB4}" name="Residential _x000a_(single family) _x000a_Weight" dataDxfId="9"/>
    <tableColumn id="13" xr3:uid="{53779D1A-B068-4559-B9D7-3B44FF2BA5EA}" name="Residential _x000a_(single family) _x000a_% Composition" dataDxfId="8" dataCellStyle="Percent"/>
  </tableColumns>
  <tableStyleInfo name="TableStyleMedium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9C72E78E-E625-4B5F-802D-7B6F631762A7}" name="Table10" displayName="Table10" ref="C17:C28" totalsRowShown="0" headerRowDxfId="181" dataDxfId="180" tableBorderDxfId="179" headerRowCellStyle="Normal 4" dataCellStyle="Normal 4">
  <tableColumns count="1">
    <tableColumn id="1" xr3:uid="{94B2AED7-BAEA-4E82-87AB-B98B2D27DE2A}" name="PlasticsDense" dataDxfId="178" dataCellStyle="Normal 4"/>
  </tableColumns>
  <tableStyleInfo name="TableStyleLight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15B4F87-DFCE-4823-AFF1-36398A7E7EED}" name="Table11" displayName="Table11" ref="D17:D20" totalsRowShown="0" headerRowDxfId="177" dataDxfId="176" tableBorderDxfId="175" headerRowCellStyle="Normal 4" dataCellStyle="Normal 4">
  <tableColumns count="1">
    <tableColumn id="1" xr3:uid="{EDE1AC52-5B25-4E55-9FC5-F60E0A6DA0E4}" name="PlasticsFilms" dataDxfId="174" dataCellStyle="Normal 4"/>
  </tableColumns>
  <tableStyleInfo name="TableStyleLight1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2A19093-CF4C-4B76-9288-992FFF389E85}" name="Table12" displayName="Table12" ref="E17:E24" totalsRowShown="0" headerRowDxfId="173" dataDxfId="172" tableBorderDxfId="171" headerRowCellStyle="Normal 4" dataCellStyle="Normal 4">
  <tableColumns count="1">
    <tableColumn id="1" xr3:uid="{3EC40322-02DB-44CA-91D1-793B275133F1}" name="Metals" dataDxfId="170" dataCellStyle="Normal 4"/>
  </tableColumns>
  <tableStyleInfo name="TableStyleLight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DDA04F6-772B-4CE7-9C3A-AF01C2412659}" name="Table14" displayName="Table14" ref="F17:F22" totalsRowShown="0" headerRowDxfId="169" dataDxfId="168" headerRowCellStyle="Normal 4" dataCellStyle="Normal 4">
  <tableColumns count="1">
    <tableColumn id="1" xr3:uid="{7CB0F027-F74C-43CD-98A2-C8659F90E716}" name="Glass" dataDxfId="167" dataCellStyle="Normal 4"/>
  </tableColumns>
  <tableStyleInfo name="TableStyleLight1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1E6F0C3-1293-4B70-A4B5-A1A6E3F0D12F}" name="Table15" displayName="Table15" ref="G17:G22" totalsRowShown="0" headerRowDxfId="166" dataDxfId="165" tableBorderDxfId="164" headerRowCellStyle="Normal 4" dataCellStyle="Normal 4">
  <tableColumns count="1">
    <tableColumn id="1" xr3:uid="{6E1DCDA2-3B67-4836-8C62-2B8B4FEDF8C7}" name="Textiles" dataDxfId="163" dataCellStyle="Normal 4"/>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FFDEEE8-5367-4D6C-9269-E7A31C901E07}" name="Table16" displayName="Table16" ref="H17:H21" totalsRowShown="0" headerRowDxfId="162" dataDxfId="161" tableBorderDxfId="160" headerRowCellStyle="Normal 4" dataCellStyle="Normal 4">
  <tableColumns count="1">
    <tableColumn id="1" xr3:uid="{ED5A1312-2985-4432-8E5C-BB99933C9387}" name="Wood" dataDxfId="159" dataCellStyle="Normal 4"/>
  </tableColumns>
  <tableStyleInfo name="TableStyleLight1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64D063A-582C-438D-BA10-60F3E7D25799}" name="Table17" displayName="Table17" ref="I17:I24" totalsRowShown="0" headerRowDxfId="158" dataDxfId="157" tableBorderDxfId="156" headerRowCellStyle="Normal 4" dataCellStyle="Normal 4">
  <tableColumns count="1">
    <tableColumn id="1" xr3:uid="{A2FC4A41-BC7E-486E-B6C7-80FED9FE80AA}" name="Others" dataDxfId="155" dataCellStyle="Normal 4"/>
  </tableColumns>
  <tableStyleInfo name="TableStyleLight11" showFirstColumn="0" showLastColumn="0" showRowStripes="1" showColumnStripes="0"/>
</table>
</file>

<file path=xl/theme/theme1.xml><?xml version="1.0" encoding="utf-8"?>
<a:theme xmlns:a="http://schemas.openxmlformats.org/drawingml/2006/main" name="GMITHEME">
  <a:themeElements>
    <a:clrScheme name="GMI">
      <a:dk1>
        <a:sysClr val="windowText" lastClr="000000"/>
      </a:dk1>
      <a:lt1>
        <a:sysClr val="window" lastClr="FFFFFF"/>
      </a:lt1>
      <a:dk2>
        <a:srgbClr val="0A357E"/>
      </a:dk2>
      <a:lt2>
        <a:srgbClr val="D5E3FB"/>
      </a:lt2>
      <a:accent1>
        <a:srgbClr val="2FB1E4"/>
      </a:accent1>
      <a:accent2>
        <a:srgbClr val="006AAC"/>
      </a:accent2>
      <a:accent3>
        <a:srgbClr val="5BD078"/>
      </a:accent3>
      <a:accent4>
        <a:srgbClr val="A5D028"/>
      </a:accent4>
      <a:accent5>
        <a:srgbClr val="F5C040"/>
      </a:accent5>
      <a:accent6>
        <a:srgbClr val="05E0DB"/>
      </a:accent6>
      <a:hlink>
        <a:srgbClr val="0000FF"/>
      </a:hlink>
      <a:folHlink>
        <a:srgbClr val="5EAEFF"/>
      </a:folHlink>
    </a:clrScheme>
    <a:fontScheme name="Custom 2">
      <a:majorFont>
        <a:latin typeface="Arial Nova"/>
        <a:ea typeface=""/>
        <a:cs typeface="Arial"/>
      </a:majorFont>
      <a:minorFont>
        <a:latin typeface="Arial Nov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hade val="98000"/>
                <a:satMod val="150000"/>
                <a:lumMod val="102000"/>
              </a:schemeClr>
            </a:gs>
            <a:gs pos="50000">
              <a:schemeClr val="phClr">
                <a:tint val="98000"/>
                <a:shade val="90000"/>
                <a:satMod val="13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GMITHEME" id="{9B1C1931-5347-4BC1-951F-1DABB442094E}" vid="{598C4851-128F-4123-8285-463C97113FA2}"/>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3" Type="http://schemas.openxmlformats.org/officeDocument/2006/relationships/table" Target="../tables/table1.xml"/><Relationship Id="rId7" Type="http://schemas.openxmlformats.org/officeDocument/2006/relationships/table" Target="../tables/table5.xml"/><Relationship Id="rId12" Type="http://schemas.openxmlformats.org/officeDocument/2006/relationships/table" Target="../tables/table10.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table" Target="../tables/table4.xml"/><Relationship Id="rId11" Type="http://schemas.openxmlformats.org/officeDocument/2006/relationships/table" Target="../tables/table9.xml"/><Relationship Id="rId5" Type="http://schemas.openxmlformats.org/officeDocument/2006/relationships/table" Target="../tables/table3.xml"/><Relationship Id="rId15" Type="http://schemas.openxmlformats.org/officeDocument/2006/relationships/table" Target="../tables/table13.xml"/><Relationship Id="rId10" Type="http://schemas.openxmlformats.org/officeDocument/2006/relationships/table" Target="../tables/table8.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7.xml"/><Relationship Id="rId7" Type="http://schemas.openxmlformats.org/officeDocument/2006/relationships/table" Target="../tables/table21.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table" Target="../tables/table20.xml"/><Relationship Id="rId5" Type="http://schemas.openxmlformats.org/officeDocument/2006/relationships/table" Target="../tables/table19.xml"/><Relationship Id="rId4" Type="http://schemas.openxmlformats.org/officeDocument/2006/relationships/table" Target="../tables/table18.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A73B6-09A5-4296-B4EC-7F62DB3D6804}">
  <sheetPr>
    <tabColor theme="0" tint="-0.14999847407452621"/>
  </sheetPr>
  <dimension ref="A1"/>
  <sheetViews>
    <sheetView showGridLines="0" tabSelected="1" workbookViewId="0">
      <selection activeCell="N16" sqref="N16"/>
    </sheetView>
  </sheetViews>
  <sheetFormatPr defaultRowHeight="13.8" x14ac:dyDescent="0.25"/>
  <sheetData>
    <row r="1" spans="1:1" ht="17.399999999999999" x14ac:dyDescent="0.3">
      <c r="A1" s="2"/>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BB864-0633-42BA-81D8-7E93AC5C04CB}">
  <sheetPr>
    <tabColor theme="5"/>
  </sheetPr>
  <dimension ref="A1:H110"/>
  <sheetViews>
    <sheetView showGridLines="0" zoomScale="90" zoomScaleNormal="90" workbookViewId="0">
      <selection activeCell="B6" sqref="B6"/>
    </sheetView>
  </sheetViews>
  <sheetFormatPr defaultColWidth="8.59765625" defaultRowHeight="13.8" x14ac:dyDescent="0.25"/>
  <cols>
    <col min="1" max="1" width="27.19921875" style="160" customWidth="1"/>
    <col min="2" max="2" width="15.59765625" style="160" customWidth="1"/>
    <col min="3" max="3" width="24.09765625" style="162" customWidth="1"/>
    <col min="4" max="4" width="23.19921875" style="160" bestFit="1" customWidth="1"/>
    <col min="5" max="5" width="15.19921875" style="160" customWidth="1"/>
    <col min="6" max="6" width="11.69921875" style="162" customWidth="1"/>
    <col min="7" max="7" width="16.69921875" style="162" customWidth="1"/>
    <col min="8" max="8" width="12.09765625" style="162" customWidth="1"/>
    <col min="9" max="16384" width="8.59765625" style="160"/>
  </cols>
  <sheetData>
    <row r="1" spans="1:8" ht="18" x14ac:dyDescent="0.35">
      <c r="A1" s="135" t="s">
        <v>232</v>
      </c>
      <c r="B1" s="136"/>
      <c r="C1" s="158"/>
      <c r="D1" s="136"/>
      <c r="E1" s="136"/>
      <c r="F1" s="136"/>
      <c r="G1" s="136"/>
      <c r="H1" s="159"/>
    </row>
    <row r="2" spans="1:8" ht="146.69999999999999" customHeight="1" x14ac:dyDescent="0.35">
      <c r="A2" s="161"/>
    </row>
    <row r="3" spans="1:8" ht="21.6" customHeight="1" x14ac:dyDescent="0.35">
      <c r="A3" s="161"/>
    </row>
    <row r="4" spans="1:8" ht="19.5" customHeight="1" x14ac:dyDescent="0.35">
      <c r="A4" s="161"/>
    </row>
    <row r="5" spans="1:8" ht="19.5" customHeight="1" x14ac:dyDescent="0.35">
      <c r="A5" s="163" t="s">
        <v>211</v>
      </c>
      <c r="B5" s="164"/>
    </row>
    <row r="6" spans="1:8" ht="19.5" customHeight="1" x14ac:dyDescent="0.35">
      <c r="A6" s="163" t="s">
        <v>233</v>
      </c>
      <c r="B6" s="164" t="s">
        <v>123</v>
      </c>
    </row>
    <row r="7" spans="1:8" ht="18" x14ac:dyDescent="0.35">
      <c r="A7" s="163" t="s">
        <v>215</v>
      </c>
      <c r="B7" s="165">
        <f>'Sampling Plan &amp; Pre-Sort Weight'!B4</f>
        <v>0</v>
      </c>
    </row>
    <row r="8" spans="1:8" ht="18" x14ac:dyDescent="0.35">
      <c r="A8" s="166" t="s">
        <v>234</v>
      </c>
      <c r="B8" s="167"/>
    </row>
    <row r="10" spans="1:8" s="170" customFormat="1" ht="41.4" x14ac:dyDescent="0.25">
      <c r="A10" s="168" t="s">
        <v>235</v>
      </c>
      <c r="B10" s="168" t="s">
        <v>236</v>
      </c>
      <c r="C10" s="168" t="s">
        <v>237</v>
      </c>
      <c r="D10" s="168" t="s">
        <v>238</v>
      </c>
      <c r="E10" s="169" t="s">
        <v>239</v>
      </c>
      <c r="F10" s="168" t="s">
        <v>240</v>
      </c>
      <c r="G10" s="172" t="s">
        <v>230</v>
      </c>
      <c r="H10" s="172" t="s">
        <v>231</v>
      </c>
    </row>
    <row r="11" spans="1:8" x14ac:dyDescent="0.25">
      <c r="E11" s="171"/>
      <c r="G11" s="173" t="str">
        <f>IFERROR(VLOOKUP(SortData2[[#This Row],[Container ID (select drop-down)]],TareWeight2[],2,FALSE),"")</f>
        <v/>
      </c>
      <c r="H11" s="173" t="str">
        <f>IFERROR(SortData2[[#This Row],[Total Weight (write in number)]]-SortData2[[#This Row],[Container Tare Weight (do not edit)]],"")</f>
        <v/>
      </c>
    </row>
    <row r="12" spans="1:8" x14ac:dyDescent="0.25">
      <c r="E12" s="171"/>
      <c r="G12" s="173" t="str">
        <f>IFERROR(VLOOKUP(SortData2[[#This Row],[Container ID (select drop-down)]],TareWeight2[],2,FALSE),"")</f>
        <v/>
      </c>
      <c r="H12" s="173" t="str">
        <f>IFERROR(SortData2[[#This Row],[Total Weight (write in number)]]-SortData2[[#This Row],[Container Tare Weight (do not edit)]],"")</f>
        <v/>
      </c>
    </row>
    <row r="13" spans="1:8" x14ac:dyDescent="0.25">
      <c r="E13" s="171"/>
      <c r="G13" s="173" t="str">
        <f>IFERROR(VLOOKUP(SortData2[[#This Row],[Container ID (select drop-down)]],TareWeight2[],2,FALSE),"")</f>
        <v/>
      </c>
      <c r="H13" s="173" t="str">
        <f>IFERROR(SortData2[[#This Row],[Total Weight (write in number)]]-SortData2[[#This Row],[Container Tare Weight (do not edit)]],"")</f>
        <v/>
      </c>
    </row>
    <row r="14" spans="1:8" x14ac:dyDescent="0.25">
      <c r="E14" s="171"/>
      <c r="G14" s="173" t="str">
        <f>IFERROR(VLOOKUP(SortData2[[#This Row],[Container ID (select drop-down)]],TareWeight2[],2,FALSE),"")</f>
        <v/>
      </c>
      <c r="H14" s="173" t="str">
        <f>IFERROR(SortData2[[#This Row],[Total Weight (write in number)]]-SortData2[[#This Row],[Container Tare Weight (do not edit)]],"")</f>
        <v/>
      </c>
    </row>
    <row r="15" spans="1:8" x14ac:dyDescent="0.25">
      <c r="E15" s="171"/>
      <c r="G15" s="173" t="str">
        <f>IFERROR(VLOOKUP(SortData2[[#This Row],[Container ID (select drop-down)]],TareWeight2[],2,FALSE),"")</f>
        <v/>
      </c>
      <c r="H15" s="173" t="str">
        <f>IFERROR(SortData2[[#This Row],[Total Weight (write in number)]]-SortData2[[#This Row],[Container Tare Weight (do not edit)]],"")</f>
        <v/>
      </c>
    </row>
    <row r="16" spans="1:8" x14ac:dyDescent="0.25">
      <c r="E16" s="171"/>
      <c r="G16" s="173" t="str">
        <f>IFERROR(VLOOKUP(SortData2[[#This Row],[Container ID (select drop-down)]],TareWeight2[],2,FALSE),"")</f>
        <v/>
      </c>
      <c r="H16" s="173" t="str">
        <f>IFERROR(SortData2[[#This Row],[Total Weight (write in number)]]-SortData2[[#This Row],[Container Tare Weight (do not edit)]],"")</f>
        <v/>
      </c>
    </row>
    <row r="17" spans="5:8" x14ac:dyDescent="0.25">
      <c r="E17" s="171"/>
      <c r="G17" s="173" t="str">
        <f>IFERROR(VLOOKUP(SortData2[[#This Row],[Container ID (select drop-down)]],TareWeight2[],2,FALSE),"")</f>
        <v/>
      </c>
      <c r="H17" s="173" t="str">
        <f>IFERROR(SortData2[[#This Row],[Total Weight (write in number)]]-SortData2[[#This Row],[Container Tare Weight (do not edit)]],"")</f>
        <v/>
      </c>
    </row>
    <row r="18" spans="5:8" x14ac:dyDescent="0.25">
      <c r="E18" s="171"/>
      <c r="G18" s="173" t="str">
        <f>IFERROR(VLOOKUP(SortData2[[#This Row],[Container ID (select drop-down)]],TareWeight2[],2,FALSE),"")</f>
        <v/>
      </c>
      <c r="H18" s="173" t="str">
        <f>IFERROR(SortData2[[#This Row],[Total Weight (write in number)]]-SortData2[[#This Row],[Container Tare Weight (do not edit)]],"")</f>
        <v/>
      </c>
    </row>
    <row r="19" spans="5:8" x14ac:dyDescent="0.25">
      <c r="E19" s="171"/>
      <c r="G19" s="173" t="str">
        <f>IFERROR(VLOOKUP(SortData2[[#This Row],[Container ID (select drop-down)]],TareWeight2[],2,FALSE),"")</f>
        <v/>
      </c>
      <c r="H19" s="173" t="str">
        <f>IFERROR(SortData2[[#This Row],[Total Weight (write in number)]]-SortData2[[#This Row],[Container Tare Weight (do not edit)]],"")</f>
        <v/>
      </c>
    </row>
    <row r="20" spans="5:8" x14ac:dyDescent="0.25">
      <c r="E20" s="171"/>
      <c r="G20" s="173" t="str">
        <f>IFERROR(VLOOKUP(SortData2[[#This Row],[Container ID (select drop-down)]],TareWeight2[],2,FALSE),"")</f>
        <v/>
      </c>
      <c r="H20" s="173" t="str">
        <f>IFERROR(SortData2[[#This Row],[Total Weight (write in number)]]-SortData2[[#This Row],[Container Tare Weight (do not edit)]],"")</f>
        <v/>
      </c>
    </row>
    <row r="21" spans="5:8" x14ac:dyDescent="0.25">
      <c r="E21" s="171"/>
      <c r="G21" s="173" t="str">
        <f>IFERROR(VLOOKUP(SortData2[[#This Row],[Container ID (select drop-down)]],TareWeight2[],2,FALSE),"")</f>
        <v/>
      </c>
      <c r="H21" s="173" t="str">
        <f>IFERROR(SortData2[[#This Row],[Total Weight (write in number)]]-SortData2[[#This Row],[Container Tare Weight (do not edit)]],"")</f>
        <v/>
      </c>
    </row>
    <row r="22" spans="5:8" x14ac:dyDescent="0.25">
      <c r="E22" s="171"/>
      <c r="G22" s="173" t="str">
        <f>IFERROR(VLOOKUP(SortData2[[#This Row],[Container ID (select drop-down)]],TareWeight2[],2,FALSE),"")</f>
        <v/>
      </c>
      <c r="H22" s="173" t="str">
        <f>IFERROR(SortData2[[#This Row],[Total Weight (write in number)]]-SortData2[[#This Row],[Container Tare Weight (do not edit)]],"")</f>
        <v/>
      </c>
    </row>
    <row r="23" spans="5:8" x14ac:dyDescent="0.25">
      <c r="E23" s="171"/>
      <c r="G23" s="173" t="str">
        <f>IFERROR(VLOOKUP(SortData2[[#This Row],[Container ID (select drop-down)]],TareWeight2[],2,FALSE),"")</f>
        <v/>
      </c>
      <c r="H23" s="173" t="str">
        <f>IFERROR(SortData2[[#This Row],[Total Weight (write in number)]]-SortData2[[#This Row],[Container Tare Weight (do not edit)]],"")</f>
        <v/>
      </c>
    </row>
    <row r="24" spans="5:8" x14ac:dyDescent="0.25">
      <c r="E24" s="171"/>
      <c r="G24" s="173" t="str">
        <f>IFERROR(VLOOKUP(SortData2[[#This Row],[Container ID (select drop-down)]],TareWeight2[],2,FALSE),"")</f>
        <v/>
      </c>
      <c r="H24" s="173" t="str">
        <f>IFERROR(SortData2[[#This Row],[Total Weight (write in number)]]-SortData2[[#This Row],[Container Tare Weight (do not edit)]],"")</f>
        <v/>
      </c>
    </row>
    <row r="25" spans="5:8" x14ac:dyDescent="0.25">
      <c r="E25" s="171"/>
      <c r="G25" s="173" t="str">
        <f>IFERROR(VLOOKUP(SortData2[[#This Row],[Container ID (select drop-down)]],TareWeight2[],2,FALSE),"")</f>
        <v/>
      </c>
      <c r="H25" s="173" t="str">
        <f>IFERROR(SortData2[[#This Row],[Total Weight (write in number)]]-SortData2[[#This Row],[Container Tare Weight (do not edit)]],"")</f>
        <v/>
      </c>
    </row>
    <row r="26" spans="5:8" x14ac:dyDescent="0.25">
      <c r="E26" s="171"/>
      <c r="G26" s="173" t="str">
        <f>IFERROR(VLOOKUP(SortData2[[#This Row],[Container ID (select drop-down)]],TareWeight2[],2,FALSE),"")</f>
        <v/>
      </c>
      <c r="H26" s="173" t="str">
        <f>IFERROR(SortData2[[#This Row],[Total Weight (write in number)]]-SortData2[[#This Row],[Container Tare Weight (do not edit)]],"")</f>
        <v/>
      </c>
    </row>
    <row r="27" spans="5:8" x14ac:dyDescent="0.25">
      <c r="E27" s="171"/>
      <c r="G27" s="173" t="str">
        <f>IFERROR(VLOOKUP(SortData2[[#This Row],[Container ID (select drop-down)]],TareWeight2[],2,FALSE),"")</f>
        <v/>
      </c>
      <c r="H27" s="173" t="str">
        <f>IFERROR(SortData2[[#This Row],[Total Weight (write in number)]]-SortData2[[#This Row],[Container Tare Weight (do not edit)]],"")</f>
        <v/>
      </c>
    </row>
    <row r="28" spans="5:8" x14ac:dyDescent="0.25">
      <c r="E28" s="171"/>
      <c r="G28" s="173" t="str">
        <f>IFERROR(VLOOKUP(SortData2[[#This Row],[Container ID (select drop-down)]],TareWeight2[],2,FALSE),"")</f>
        <v/>
      </c>
      <c r="H28" s="173" t="str">
        <f>IFERROR(SortData2[[#This Row],[Total Weight (write in number)]]-SortData2[[#This Row],[Container Tare Weight (do not edit)]],"")</f>
        <v/>
      </c>
    </row>
    <row r="29" spans="5:8" x14ac:dyDescent="0.25">
      <c r="E29" s="171"/>
      <c r="G29" s="173" t="str">
        <f>IFERROR(VLOOKUP(SortData2[[#This Row],[Container ID (select drop-down)]],TareWeight2[],2,FALSE),"")</f>
        <v/>
      </c>
      <c r="H29" s="173" t="str">
        <f>IFERROR(SortData2[[#This Row],[Total Weight (write in number)]]-SortData2[[#This Row],[Container Tare Weight (do not edit)]],"")</f>
        <v/>
      </c>
    </row>
    <row r="30" spans="5:8" x14ac:dyDescent="0.25">
      <c r="E30" s="171"/>
      <c r="G30" s="173" t="str">
        <f>IFERROR(VLOOKUP(SortData2[[#This Row],[Container ID (select drop-down)]],TareWeight2[],2,FALSE),"")</f>
        <v/>
      </c>
      <c r="H30" s="173" t="str">
        <f>IFERROR(SortData2[[#This Row],[Total Weight (write in number)]]-SortData2[[#This Row],[Container Tare Weight (do not edit)]],"")</f>
        <v/>
      </c>
    </row>
    <row r="31" spans="5:8" x14ac:dyDescent="0.25">
      <c r="E31" s="171"/>
      <c r="G31" s="173" t="str">
        <f>IFERROR(VLOOKUP(SortData2[[#This Row],[Container ID (select drop-down)]],TareWeight2[],2,FALSE),"")</f>
        <v/>
      </c>
      <c r="H31" s="173" t="str">
        <f>IFERROR(SortData2[[#This Row],[Total Weight (write in number)]]-SortData2[[#This Row],[Container Tare Weight (do not edit)]],"")</f>
        <v/>
      </c>
    </row>
    <row r="32" spans="5:8" x14ac:dyDescent="0.25">
      <c r="E32" s="171"/>
      <c r="G32" s="173" t="str">
        <f>IFERROR(VLOOKUP(SortData2[[#This Row],[Container ID (select drop-down)]],TareWeight2[],2,FALSE),"")</f>
        <v/>
      </c>
      <c r="H32" s="173" t="str">
        <f>IFERROR(SortData2[[#This Row],[Total Weight (write in number)]]-SortData2[[#This Row],[Container Tare Weight (do not edit)]],"")</f>
        <v/>
      </c>
    </row>
    <row r="33" spans="5:8" x14ac:dyDescent="0.25">
      <c r="E33" s="171"/>
      <c r="G33" s="173" t="str">
        <f>IFERROR(VLOOKUP(SortData2[[#This Row],[Container ID (select drop-down)]],TareWeight2[],2,FALSE),"")</f>
        <v/>
      </c>
      <c r="H33" s="173" t="str">
        <f>IFERROR(SortData2[[#This Row],[Total Weight (write in number)]]-SortData2[[#This Row],[Container Tare Weight (do not edit)]],"")</f>
        <v/>
      </c>
    </row>
    <row r="34" spans="5:8" x14ac:dyDescent="0.25">
      <c r="E34" s="171"/>
      <c r="G34" s="173" t="str">
        <f>IFERROR(VLOOKUP(SortData2[[#This Row],[Container ID (select drop-down)]],TareWeight2[],2,FALSE),"")</f>
        <v/>
      </c>
      <c r="H34" s="173" t="str">
        <f>IFERROR(SortData2[[#This Row],[Total Weight (write in number)]]-SortData2[[#This Row],[Container Tare Weight (do not edit)]],"")</f>
        <v/>
      </c>
    </row>
    <row r="35" spans="5:8" x14ac:dyDescent="0.25">
      <c r="E35" s="171"/>
      <c r="G35" s="173" t="str">
        <f>IFERROR(VLOOKUP(SortData2[[#This Row],[Container ID (select drop-down)]],TareWeight2[],2,FALSE),"")</f>
        <v/>
      </c>
      <c r="H35" s="173" t="str">
        <f>IFERROR(SortData2[[#This Row],[Total Weight (write in number)]]-SortData2[[#This Row],[Container Tare Weight (do not edit)]],"")</f>
        <v/>
      </c>
    </row>
    <row r="36" spans="5:8" x14ac:dyDescent="0.25">
      <c r="E36" s="171"/>
      <c r="G36" s="173" t="str">
        <f>IFERROR(VLOOKUP(SortData2[[#This Row],[Container ID (select drop-down)]],TareWeight2[],2,FALSE),"")</f>
        <v/>
      </c>
      <c r="H36" s="173" t="str">
        <f>IFERROR(SortData2[[#This Row],[Total Weight (write in number)]]-SortData2[[#This Row],[Container Tare Weight (do not edit)]],"")</f>
        <v/>
      </c>
    </row>
    <row r="37" spans="5:8" x14ac:dyDescent="0.25">
      <c r="E37" s="171"/>
      <c r="G37" s="173" t="str">
        <f>IFERROR(VLOOKUP(SortData2[[#This Row],[Container ID (select drop-down)]],TareWeight2[],2,FALSE),"")</f>
        <v/>
      </c>
      <c r="H37" s="173" t="str">
        <f>IFERROR(SortData2[[#This Row],[Total Weight (write in number)]]-SortData2[[#This Row],[Container Tare Weight (do not edit)]],"")</f>
        <v/>
      </c>
    </row>
    <row r="38" spans="5:8" x14ac:dyDescent="0.25">
      <c r="E38" s="171"/>
      <c r="G38" s="173" t="str">
        <f>IFERROR(VLOOKUP(SortData2[[#This Row],[Container ID (select drop-down)]],TareWeight2[],2,FALSE),"")</f>
        <v/>
      </c>
      <c r="H38" s="173" t="str">
        <f>IFERROR(SortData2[[#This Row],[Total Weight (write in number)]]-SortData2[[#This Row],[Container Tare Weight (do not edit)]],"")</f>
        <v/>
      </c>
    </row>
    <row r="39" spans="5:8" x14ac:dyDescent="0.25">
      <c r="E39" s="171"/>
      <c r="G39" s="173" t="str">
        <f>IFERROR(VLOOKUP(SortData2[[#This Row],[Container ID (select drop-down)]],TareWeight2[],2,FALSE),"")</f>
        <v/>
      </c>
      <c r="H39" s="173" t="str">
        <f>IFERROR(SortData2[[#This Row],[Total Weight (write in number)]]-SortData2[[#This Row],[Container Tare Weight (do not edit)]],"")</f>
        <v/>
      </c>
    </row>
    <row r="40" spans="5:8" x14ac:dyDescent="0.25">
      <c r="E40" s="171"/>
      <c r="G40" s="173" t="str">
        <f>IFERROR(VLOOKUP(SortData2[[#This Row],[Container ID (select drop-down)]],TareWeight2[],2,FALSE),"")</f>
        <v/>
      </c>
      <c r="H40" s="173" t="str">
        <f>IFERROR(SortData2[[#This Row],[Total Weight (write in number)]]-SortData2[[#This Row],[Container Tare Weight (do not edit)]],"")</f>
        <v/>
      </c>
    </row>
    <row r="41" spans="5:8" x14ac:dyDescent="0.25">
      <c r="E41" s="171"/>
      <c r="G41" s="173" t="str">
        <f>IFERROR(VLOOKUP(SortData2[[#This Row],[Container ID (select drop-down)]],TareWeight2[],2,FALSE),"")</f>
        <v/>
      </c>
      <c r="H41" s="173" t="str">
        <f>IFERROR(SortData2[[#This Row],[Total Weight (write in number)]]-SortData2[[#This Row],[Container Tare Weight (do not edit)]],"")</f>
        <v/>
      </c>
    </row>
    <row r="42" spans="5:8" x14ac:dyDescent="0.25">
      <c r="E42" s="171"/>
      <c r="G42" s="173" t="str">
        <f>IFERROR(VLOOKUP(SortData2[[#This Row],[Container ID (select drop-down)]],TareWeight2[],2,FALSE),"")</f>
        <v/>
      </c>
      <c r="H42" s="173" t="str">
        <f>IFERROR(SortData2[[#This Row],[Total Weight (write in number)]]-SortData2[[#This Row],[Container Tare Weight (do not edit)]],"")</f>
        <v/>
      </c>
    </row>
    <row r="43" spans="5:8" x14ac:dyDescent="0.25">
      <c r="E43" s="171"/>
      <c r="G43" s="173" t="str">
        <f>IFERROR(VLOOKUP(SortData2[[#This Row],[Container ID (select drop-down)]],TareWeight2[],2,FALSE),"")</f>
        <v/>
      </c>
      <c r="H43" s="173" t="str">
        <f>IFERROR(SortData2[[#This Row],[Total Weight (write in number)]]-SortData2[[#This Row],[Container Tare Weight (do not edit)]],"")</f>
        <v/>
      </c>
    </row>
    <row r="44" spans="5:8" x14ac:dyDescent="0.25">
      <c r="E44" s="171"/>
      <c r="G44" s="173" t="str">
        <f>IFERROR(VLOOKUP(SortData2[[#This Row],[Container ID (select drop-down)]],TareWeight2[],2,FALSE),"")</f>
        <v/>
      </c>
      <c r="H44" s="173" t="str">
        <f>IFERROR(SortData2[[#This Row],[Total Weight (write in number)]]-SortData2[[#This Row],[Container Tare Weight (do not edit)]],"")</f>
        <v/>
      </c>
    </row>
    <row r="45" spans="5:8" x14ac:dyDescent="0.25">
      <c r="E45" s="171"/>
      <c r="G45" s="173" t="str">
        <f>IFERROR(VLOOKUP(SortData2[[#This Row],[Container ID (select drop-down)]],TareWeight2[],2,FALSE),"")</f>
        <v/>
      </c>
      <c r="H45" s="173" t="str">
        <f>IFERROR(SortData2[[#This Row],[Total Weight (write in number)]]-SortData2[[#This Row],[Container Tare Weight (do not edit)]],"")</f>
        <v/>
      </c>
    </row>
    <row r="46" spans="5:8" x14ac:dyDescent="0.25">
      <c r="E46" s="171"/>
      <c r="G46" s="173" t="str">
        <f>IFERROR(VLOOKUP(SortData2[[#This Row],[Container ID (select drop-down)]],TareWeight2[],2,FALSE),"")</f>
        <v/>
      </c>
      <c r="H46" s="173" t="str">
        <f>IFERROR(SortData2[[#This Row],[Total Weight (write in number)]]-SortData2[[#This Row],[Container Tare Weight (do not edit)]],"")</f>
        <v/>
      </c>
    </row>
    <row r="47" spans="5:8" x14ac:dyDescent="0.25">
      <c r="E47" s="171"/>
      <c r="G47" s="173" t="str">
        <f>IFERROR(VLOOKUP(SortData2[[#This Row],[Container ID (select drop-down)]],TareWeight2[],2,FALSE),"")</f>
        <v/>
      </c>
      <c r="H47" s="173" t="str">
        <f>IFERROR(SortData2[[#This Row],[Total Weight (write in number)]]-SortData2[[#This Row],[Container Tare Weight (do not edit)]],"")</f>
        <v/>
      </c>
    </row>
    <row r="48" spans="5:8" x14ac:dyDescent="0.25">
      <c r="E48" s="171"/>
      <c r="G48" s="173" t="str">
        <f>IFERROR(VLOOKUP(SortData2[[#This Row],[Container ID (select drop-down)]],TareWeight2[],2,FALSE),"")</f>
        <v/>
      </c>
      <c r="H48" s="173" t="str">
        <f>IFERROR(SortData2[[#This Row],[Total Weight (write in number)]]-SortData2[[#This Row],[Container Tare Weight (do not edit)]],"")</f>
        <v/>
      </c>
    </row>
    <row r="49" spans="5:8" x14ac:dyDescent="0.25">
      <c r="E49" s="171"/>
      <c r="G49" s="173" t="str">
        <f>IFERROR(VLOOKUP(SortData2[[#This Row],[Container ID (select drop-down)]],TareWeight2[],2,FALSE),"")</f>
        <v/>
      </c>
      <c r="H49" s="173" t="str">
        <f>IFERROR(SortData2[[#This Row],[Total Weight (write in number)]]-SortData2[[#This Row],[Container Tare Weight (do not edit)]],"")</f>
        <v/>
      </c>
    </row>
    <row r="50" spans="5:8" x14ac:dyDescent="0.25">
      <c r="E50" s="171"/>
      <c r="G50" s="173" t="str">
        <f>IFERROR(VLOOKUP(SortData2[[#This Row],[Container ID (select drop-down)]],TareWeight2[],2,FALSE),"")</f>
        <v/>
      </c>
      <c r="H50" s="173" t="str">
        <f>IFERROR(SortData2[[#This Row],[Total Weight (write in number)]]-SortData2[[#This Row],[Container Tare Weight (do not edit)]],"")</f>
        <v/>
      </c>
    </row>
    <row r="51" spans="5:8" x14ac:dyDescent="0.25">
      <c r="E51" s="171"/>
      <c r="G51" s="173" t="str">
        <f>IFERROR(VLOOKUP(SortData2[[#This Row],[Container ID (select drop-down)]],TareWeight2[],2,FALSE),"")</f>
        <v/>
      </c>
      <c r="H51" s="173" t="str">
        <f>IFERROR(SortData2[[#This Row],[Total Weight (write in number)]]-SortData2[[#This Row],[Container Tare Weight (do not edit)]],"")</f>
        <v/>
      </c>
    </row>
    <row r="52" spans="5:8" x14ac:dyDescent="0.25">
      <c r="E52" s="171"/>
      <c r="G52" s="173" t="str">
        <f>IFERROR(VLOOKUP(SortData2[[#This Row],[Container ID (select drop-down)]],TareWeight2[],2,FALSE),"")</f>
        <v/>
      </c>
      <c r="H52" s="173" t="str">
        <f>IFERROR(SortData2[[#This Row],[Total Weight (write in number)]]-SortData2[[#This Row],[Container Tare Weight (do not edit)]],"")</f>
        <v/>
      </c>
    </row>
    <row r="53" spans="5:8" x14ac:dyDescent="0.25">
      <c r="E53" s="171"/>
      <c r="G53" s="173" t="str">
        <f>IFERROR(VLOOKUP(SortData2[[#This Row],[Container ID (select drop-down)]],TareWeight2[],2,FALSE),"")</f>
        <v/>
      </c>
      <c r="H53" s="173" t="str">
        <f>IFERROR(SortData2[[#This Row],[Total Weight (write in number)]]-SortData2[[#This Row],[Container Tare Weight (do not edit)]],"")</f>
        <v/>
      </c>
    </row>
    <row r="54" spans="5:8" x14ac:dyDescent="0.25">
      <c r="E54" s="171"/>
      <c r="G54" s="173" t="str">
        <f>IFERROR(VLOOKUP(SortData2[[#This Row],[Container ID (select drop-down)]],TareWeight2[],2,FALSE),"")</f>
        <v/>
      </c>
      <c r="H54" s="173" t="str">
        <f>IFERROR(SortData2[[#This Row],[Total Weight (write in number)]]-SortData2[[#This Row],[Container Tare Weight (do not edit)]],"")</f>
        <v/>
      </c>
    </row>
    <row r="55" spans="5:8" x14ac:dyDescent="0.25">
      <c r="E55" s="171"/>
      <c r="G55" s="173" t="str">
        <f>IFERROR(VLOOKUP(SortData2[[#This Row],[Container ID (select drop-down)]],TareWeight2[],2,FALSE),"")</f>
        <v/>
      </c>
      <c r="H55" s="173" t="str">
        <f>IFERROR(SortData2[[#This Row],[Total Weight (write in number)]]-SortData2[[#This Row],[Container Tare Weight (do not edit)]],"")</f>
        <v/>
      </c>
    </row>
    <row r="56" spans="5:8" x14ac:dyDescent="0.25">
      <c r="E56" s="171"/>
      <c r="G56" s="173" t="str">
        <f>IFERROR(VLOOKUP(SortData2[[#This Row],[Container ID (select drop-down)]],TareWeight2[],2,FALSE),"")</f>
        <v/>
      </c>
      <c r="H56" s="173" t="str">
        <f>IFERROR(SortData2[[#This Row],[Total Weight (write in number)]]-SortData2[[#This Row],[Container Tare Weight (do not edit)]],"")</f>
        <v/>
      </c>
    </row>
    <row r="57" spans="5:8" x14ac:dyDescent="0.25">
      <c r="E57" s="171"/>
      <c r="G57" s="173" t="str">
        <f>IFERROR(VLOOKUP(SortData2[[#This Row],[Container ID (select drop-down)]],TareWeight2[],2,FALSE),"")</f>
        <v/>
      </c>
      <c r="H57" s="173" t="str">
        <f>IFERROR(SortData2[[#This Row],[Total Weight (write in number)]]-SortData2[[#This Row],[Container Tare Weight (do not edit)]],"")</f>
        <v/>
      </c>
    </row>
    <row r="58" spans="5:8" x14ac:dyDescent="0.25">
      <c r="E58" s="171"/>
      <c r="G58" s="173" t="str">
        <f>IFERROR(VLOOKUP(SortData2[[#This Row],[Container ID (select drop-down)]],TareWeight2[],2,FALSE),"")</f>
        <v/>
      </c>
      <c r="H58" s="173" t="str">
        <f>IFERROR(SortData2[[#This Row],[Total Weight (write in number)]]-SortData2[[#This Row],[Container Tare Weight (do not edit)]],"")</f>
        <v/>
      </c>
    </row>
    <row r="59" spans="5:8" x14ac:dyDescent="0.25">
      <c r="E59" s="171"/>
      <c r="G59" s="173" t="str">
        <f>IFERROR(VLOOKUP(SortData2[[#This Row],[Container ID (select drop-down)]],TareWeight2[],2,FALSE),"")</f>
        <v/>
      </c>
      <c r="H59" s="173" t="str">
        <f>IFERROR(SortData2[[#This Row],[Total Weight (write in number)]]-SortData2[[#This Row],[Container Tare Weight (do not edit)]],"")</f>
        <v/>
      </c>
    </row>
    <row r="60" spans="5:8" x14ac:dyDescent="0.25">
      <c r="E60" s="171"/>
      <c r="G60" s="173" t="str">
        <f>IFERROR(VLOOKUP(SortData2[[#This Row],[Container ID (select drop-down)]],TareWeight2[],2,FALSE),"")</f>
        <v/>
      </c>
      <c r="H60" s="173" t="str">
        <f>IFERROR(SortData2[[#This Row],[Total Weight (write in number)]]-SortData2[[#This Row],[Container Tare Weight (do not edit)]],"")</f>
        <v/>
      </c>
    </row>
    <row r="61" spans="5:8" x14ac:dyDescent="0.25">
      <c r="E61" s="171"/>
      <c r="G61" s="173" t="str">
        <f>IFERROR(VLOOKUP(SortData2[[#This Row],[Container ID (select drop-down)]],TareWeight2[],2,FALSE),"")</f>
        <v/>
      </c>
      <c r="H61" s="173" t="str">
        <f>IFERROR(SortData2[[#This Row],[Total Weight (write in number)]]-SortData2[[#This Row],[Container Tare Weight (do not edit)]],"")</f>
        <v/>
      </c>
    </row>
    <row r="62" spans="5:8" x14ac:dyDescent="0.25">
      <c r="E62" s="171"/>
      <c r="G62" s="173" t="str">
        <f>IFERROR(VLOOKUP(SortData2[[#This Row],[Container ID (select drop-down)]],TareWeight2[],2,FALSE),"")</f>
        <v/>
      </c>
      <c r="H62" s="173" t="str">
        <f>IFERROR(SortData2[[#This Row],[Total Weight (write in number)]]-SortData2[[#This Row],[Container Tare Weight (do not edit)]],"")</f>
        <v/>
      </c>
    </row>
    <row r="63" spans="5:8" x14ac:dyDescent="0.25">
      <c r="E63" s="171"/>
      <c r="G63" s="173" t="str">
        <f>IFERROR(VLOOKUP(SortData2[[#This Row],[Container ID (select drop-down)]],TareWeight2[],2,FALSE),"")</f>
        <v/>
      </c>
      <c r="H63" s="173" t="str">
        <f>IFERROR(SortData2[[#This Row],[Total Weight (write in number)]]-SortData2[[#This Row],[Container Tare Weight (do not edit)]],"")</f>
        <v/>
      </c>
    </row>
    <row r="64" spans="5:8" x14ac:dyDescent="0.25">
      <c r="E64" s="171"/>
      <c r="G64" s="173" t="str">
        <f>IFERROR(VLOOKUP(SortData2[[#This Row],[Container ID (select drop-down)]],TareWeight2[],2,FALSE),"")</f>
        <v/>
      </c>
      <c r="H64" s="173" t="str">
        <f>IFERROR(SortData2[[#This Row],[Total Weight (write in number)]]-SortData2[[#This Row],[Container Tare Weight (do not edit)]],"")</f>
        <v/>
      </c>
    </row>
    <row r="65" spans="5:8" x14ac:dyDescent="0.25">
      <c r="E65" s="171"/>
      <c r="G65" s="173" t="str">
        <f>IFERROR(VLOOKUP(SortData2[[#This Row],[Container ID (select drop-down)]],TareWeight2[],2,FALSE),"")</f>
        <v/>
      </c>
      <c r="H65" s="173" t="str">
        <f>IFERROR(SortData2[[#This Row],[Total Weight (write in number)]]-SortData2[[#This Row],[Container Tare Weight (do not edit)]],"")</f>
        <v/>
      </c>
    </row>
    <row r="66" spans="5:8" x14ac:dyDescent="0.25">
      <c r="E66" s="171"/>
      <c r="G66" s="173" t="str">
        <f>IFERROR(VLOOKUP(SortData2[[#This Row],[Container ID (select drop-down)]],TareWeight2[],2,FALSE),"")</f>
        <v/>
      </c>
      <c r="H66" s="173" t="str">
        <f>IFERROR(SortData2[[#This Row],[Total Weight (write in number)]]-SortData2[[#This Row],[Container Tare Weight (do not edit)]],"")</f>
        <v/>
      </c>
    </row>
    <row r="67" spans="5:8" x14ac:dyDescent="0.25">
      <c r="E67" s="171"/>
      <c r="G67" s="173" t="str">
        <f>IFERROR(VLOOKUP(SortData2[[#This Row],[Container ID (select drop-down)]],TareWeight2[],2,FALSE),"")</f>
        <v/>
      </c>
      <c r="H67" s="173" t="str">
        <f>IFERROR(SortData2[[#This Row],[Total Weight (write in number)]]-SortData2[[#This Row],[Container Tare Weight (do not edit)]],"")</f>
        <v/>
      </c>
    </row>
    <row r="68" spans="5:8" x14ac:dyDescent="0.25">
      <c r="E68" s="171"/>
      <c r="G68" s="173" t="str">
        <f>IFERROR(VLOOKUP(SortData2[[#This Row],[Container ID (select drop-down)]],TareWeight2[],2,FALSE),"")</f>
        <v/>
      </c>
      <c r="H68" s="173" t="str">
        <f>IFERROR(SortData2[[#This Row],[Total Weight (write in number)]]-SortData2[[#This Row],[Container Tare Weight (do not edit)]],"")</f>
        <v/>
      </c>
    </row>
    <row r="69" spans="5:8" x14ac:dyDescent="0.25">
      <c r="E69" s="171"/>
      <c r="G69" s="173" t="str">
        <f>IFERROR(VLOOKUP(SortData2[[#This Row],[Container ID (select drop-down)]],TareWeight2[],2,FALSE),"")</f>
        <v/>
      </c>
      <c r="H69" s="173" t="str">
        <f>IFERROR(SortData2[[#This Row],[Total Weight (write in number)]]-SortData2[[#This Row],[Container Tare Weight (do not edit)]],"")</f>
        <v/>
      </c>
    </row>
    <row r="70" spans="5:8" x14ac:dyDescent="0.25">
      <c r="E70" s="171"/>
      <c r="G70" s="173" t="str">
        <f>IFERROR(VLOOKUP(SortData2[[#This Row],[Container ID (select drop-down)]],TareWeight2[],2,FALSE),"")</f>
        <v/>
      </c>
      <c r="H70" s="173" t="str">
        <f>IFERROR(SortData2[[#This Row],[Total Weight (write in number)]]-SortData2[[#This Row],[Container Tare Weight (do not edit)]],"")</f>
        <v/>
      </c>
    </row>
    <row r="71" spans="5:8" x14ac:dyDescent="0.25">
      <c r="E71" s="171"/>
      <c r="G71" s="173" t="str">
        <f>IFERROR(VLOOKUP(SortData2[[#This Row],[Container ID (select drop-down)]],TareWeight2[],2,FALSE),"")</f>
        <v/>
      </c>
      <c r="H71" s="173" t="str">
        <f>IFERROR(SortData2[[#This Row],[Total Weight (write in number)]]-SortData2[[#This Row],[Container Tare Weight (do not edit)]],"")</f>
        <v/>
      </c>
    </row>
    <row r="72" spans="5:8" x14ac:dyDescent="0.25">
      <c r="E72" s="171"/>
      <c r="G72" s="173" t="str">
        <f>IFERROR(VLOOKUP(SortData2[[#This Row],[Container ID (select drop-down)]],TareWeight2[],2,FALSE),"")</f>
        <v/>
      </c>
      <c r="H72" s="173" t="str">
        <f>IFERROR(SortData2[[#This Row],[Total Weight (write in number)]]-SortData2[[#This Row],[Container Tare Weight (do not edit)]],"")</f>
        <v/>
      </c>
    </row>
    <row r="73" spans="5:8" x14ac:dyDescent="0.25">
      <c r="E73" s="171"/>
      <c r="G73" s="173" t="str">
        <f>IFERROR(VLOOKUP(SortData2[[#This Row],[Container ID (select drop-down)]],TareWeight2[],2,FALSE),"")</f>
        <v/>
      </c>
      <c r="H73" s="173" t="str">
        <f>IFERROR(SortData2[[#This Row],[Total Weight (write in number)]]-SortData2[[#This Row],[Container Tare Weight (do not edit)]],"")</f>
        <v/>
      </c>
    </row>
    <row r="74" spans="5:8" x14ac:dyDescent="0.25">
      <c r="E74" s="171"/>
      <c r="G74" s="173" t="str">
        <f>IFERROR(VLOOKUP(SortData2[[#This Row],[Container ID (select drop-down)]],TareWeight2[],2,FALSE),"")</f>
        <v/>
      </c>
      <c r="H74" s="173" t="str">
        <f>IFERROR(SortData2[[#This Row],[Total Weight (write in number)]]-SortData2[[#This Row],[Container Tare Weight (do not edit)]],"")</f>
        <v/>
      </c>
    </row>
    <row r="75" spans="5:8" x14ac:dyDescent="0.25">
      <c r="E75" s="171"/>
      <c r="G75" s="173" t="str">
        <f>IFERROR(VLOOKUP(SortData2[[#This Row],[Container ID (select drop-down)]],TareWeight2[],2,FALSE),"")</f>
        <v/>
      </c>
      <c r="H75" s="173" t="str">
        <f>IFERROR(SortData2[[#This Row],[Total Weight (write in number)]]-SortData2[[#This Row],[Container Tare Weight (do not edit)]],"")</f>
        <v/>
      </c>
    </row>
    <row r="76" spans="5:8" x14ac:dyDescent="0.25">
      <c r="E76" s="171"/>
      <c r="G76" s="173" t="str">
        <f>IFERROR(VLOOKUP(SortData2[[#This Row],[Container ID (select drop-down)]],TareWeight2[],2,FALSE),"")</f>
        <v/>
      </c>
      <c r="H76" s="173" t="str">
        <f>IFERROR(SortData2[[#This Row],[Total Weight (write in number)]]-SortData2[[#This Row],[Container Tare Weight (do not edit)]],"")</f>
        <v/>
      </c>
    </row>
    <row r="77" spans="5:8" x14ac:dyDescent="0.25">
      <c r="E77" s="171"/>
      <c r="G77" s="173" t="str">
        <f>IFERROR(VLOOKUP(SortData2[[#This Row],[Container ID (select drop-down)]],TareWeight2[],2,FALSE),"")</f>
        <v/>
      </c>
      <c r="H77" s="173" t="str">
        <f>IFERROR(SortData2[[#This Row],[Total Weight (write in number)]]-SortData2[[#This Row],[Container Tare Weight (do not edit)]],"")</f>
        <v/>
      </c>
    </row>
    <row r="78" spans="5:8" x14ac:dyDescent="0.25">
      <c r="E78" s="171"/>
      <c r="G78" s="173" t="str">
        <f>IFERROR(VLOOKUP(SortData2[[#This Row],[Container ID (select drop-down)]],TareWeight2[],2,FALSE),"")</f>
        <v/>
      </c>
      <c r="H78" s="173" t="str">
        <f>IFERROR(SortData2[[#This Row],[Total Weight (write in number)]]-SortData2[[#This Row],[Container Tare Weight (do not edit)]],"")</f>
        <v/>
      </c>
    </row>
    <row r="79" spans="5:8" x14ac:dyDescent="0.25">
      <c r="E79" s="171"/>
      <c r="G79" s="173" t="str">
        <f>IFERROR(VLOOKUP(SortData2[[#This Row],[Container ID (select drop-down)]],TareWeight2[],2,FALSE),"")</f>
        <v/>
      </c>
      <c r="H79" s="173" t="str">
        <f>IFERROR(SortData2[[#This Row],[Total Weight (write in number)]]-SortData2[[#This Row],[Container Tare Weight (do not edit)]],"")</f>
        <v/>
      </c>
    </row>
    <row r="80" spans="5:8" x14ac:dyDescent="0.25">
      <c r="E80" s="171"/>
      <c r="G80" s="173" t="str">
        <f>IFERROR(VLOOKUP(SortData2[[#This Row],[Container ID (select drop-down)]],TareWeight2[],2,FALSE),"")</f>
        <v/>
      </c>
      <c r="H80" s="173" t="str">
        <f>IFERROR(SortData2[[#This Row],[Total Weight (write in number)]]-SortData2[[#This Row],[Container Tare Weight (do not edit)]],"")</f>
        <v/>
      </c>
    </row>
    <row r="81" spans="5:8" x14ac:dyDescent="0.25">
      <c r="E81" s="171"/>
      <c r="G81" s="173" t="str">
        <f>IFERROR(VLOOKUP(SortData2[[#This Row],[Container ID (select drop-down)]],TareWeight2[],2,FALSE),"")</f>
        <v/>
      </c>
      <c r="H81" s="173" t="str">
        <f>IFERROR(SortData2[[#This Row],[Total Weight (write in number)]]-SortData2[[#This Row],[Container Tare Weight (do not edit)]],"")</f>
        <v/>
      </c>
    </row>
    <row r="82" spans="5:8" x14ac:dyDescent="0.25">
      <c r="E82" s="171"/>
      <c r="G82" s="173" t="str">
        <f>IFERROR(VLOOKUP(SortData2[[#This Row],[Container ID (select drop-down)]],TareWeight2[],2,FALSE),"")</f>
        <v/>
      </c>
      <c r="H82" s="173" t="str">
        <f>IFERROR(SortData2[[#This Row],[Total Weight (write in number)]]-SortData2[[#This Row],[Container Tare Weight (do not edit)]],"")</f>
        <v/>
      </c>
    </row>
    <row r="83" spans="5:8" x14ac:dyDescent="0.25">
      <c r="E83" s="171"/>
      <c r="G83" s="173" t="str">
        <f>IFERROR(VLOOKUP(SortData2[[#This Row],[Container ID (select drop-down)]],TareWeight2[],2,FALSE),"")</f>
        <v/>
      </c>
      <c r="H83" s="173" t="str">
        <f>IFERROR(SortData2[[#This Row],[Total Weight (write in number)]]-SortData2[[#This Row],[Container Tare Weight (do not edit)]],"")</f>
        <v/>
      </c>
    </row>
    <row r="84" spans="5:8" x14ac:dyDescent="0.25">
      <c r="E84" s="171"/>
      <c r="G84" s="173" t="str">
        <f>IFERROR(VLOOKUP(SortData2[[#This Row],[Container ID (select drop-down)]],TareWeight2[],2,FALSE),"")</f>
        <v/>
      </c>
      <c r="H84" s="173" t="str">
        <f>IFERROR(SortData2[[#This Row],[Total Weight (write in number)]]-SortData2[[#This Row],[Container Tare Weight (do not edit)]],"")</f>
        <v/>
      </c>
    </row>
    <row r="85" spans="5:8" x14ac:dyDescent="0.25">
      <c r="E85" s="171"/>
      <c r="G85" s="173" t="str">
        <f>IFERROR(VLOOKUP(SortData2[[#This Row],[Container ID (select drop-down)]],TareWeight2[],2,FALSE),"")</f>
        <v/>
      </c>
      <c r="H85" s="173" t="str">
        <f>IFERROR(SortData2[[#This Row],[Total Weight (write in number)]]-SortData2[[#This Row],[Container Tare Weight (do not edit)]],"")</f>
        <v/>
      </c>
    </row>
    <row r="86" spans="5:8" x14ac:dyDescent="0.25">
      <c r="E86" s="171"/>
      <c r="G86" s="173" t="str">
        <f>IFERROR(VLOOKUP(SortData2[[#This Row],[Container ID (select drop-down)]],TareWeight2[],2,FALSE),"")</f>
        <v/>
      </c>
      <c r="H86" s="173" t="str">
        <f>IFERROR(SortData2[[#This Row],[Total Weight (write in number)]]-SortData2[[#This Row],[Container Tare Weight (do not edit)]],"")</f>
        <v/>
      </c>
    </row>
    <row r="87" spans="5:8" x14ac:dyDescent="0.25">
      <c r="E87" s="171"/>
      <c r="G87" s="173" t="str">
        <f>IFERROR(VLOOKUP(SortData2[[#This Row],[Container ID (select drop-down)]],TareWeight2[],2,FALSE),"")</f>
        <v/>
      </c>
      <c r="H87" s="173" t="str">
        <f>IFERROR(SortData2[[#This Row],[Total Weight (write in number)]]-SortData2[[#This Row],[Container Tare Weight (do not edit)]],"")</f>
        <v/>
      </c>
    </row>
    <row r="88" spans="5:8" x14ac:dyDescent="0.25">
      <c r="E88" s="171"/>
      <c r="G88" s="173" t="str">
        <f>IFERROR(VLOOKUP(SortData2[[#This Row],[Container ID (select drop-down)]],TareWeight2[],2,FALSE),"")</f>
        <v/>
      </c>
      <c r="H88" s="173" t="str">
        <f>IFERROR(SortData2[[#This Row],[Total Weight (write in number)]]-SortData2[[#This Row],[Container Tare Weight (do not edit)]],"")</f>
        <v/>
      </c>
    </row>
    <row r="89" spans="5:8" x14ac:dyDescent="0.25">
      <c r="E89" s="171"/>
      <c r="G89" s="173" t="str">
        <f>IFERROR(VLOOKUP(SortData2[[#This Row],[Container ID (select drop-down)]],TareWeight2[],2,FALSE),"")</f>
        <v/>
      </c>
      <c r="H89" s="173" t="str">
        <f>IFERROR(SortData2[[#This Row],[Total Weight (write in number)]]-SortData2[[#This Row],[Container Tare Weight (do not edit)]],"")</f>
        <v/>
      </c>
    </row>
    <row r="90" spans="5:8" x14ac:dyDescent="0.25">
      <c r="E90" s="171"/>
      <c r="G90" s="173" t="str">
        <f>IFERROR(VLOOKUP(SortData2[[#This Row],[Container ID (select drop-down)]],TareWeight2[],2,FALSE),"")</f>
        <v/>
      </c>
      <c r="H90" s="173" t="str">
        <f>IFERROR(SortData2[[#This Row],[Total Weight (write in number)]]-SortData2[[#This Row],[Container Tare Weight (do not edit)]],"")</f>
        <v/>
      </c>
    </row>
    <row r="91" spans="5:8" x14ac:dyDescent="0.25">
      <c r="E91" s="171"/>
      <c r="G91" s="173" t="str">
        <f>IFERROR(VLOOKUP(SortData2[[#This Row],[Container ID (select drop-down)]],TareWeight2[],2,FALSE),"")</f>
        <v/>
      </c>
      <c r="H91" s="173" t="str">
        <f>IFERROR(SortData2[[#This Row],[Total Weight (write in number)]]-SortData2[[#This Row],[Container Tare Weight (do not edit)]],"")</f>
        <v/>
      </c>
    </row>
    <row r="92" spans="5:8" x14ac:dyDescent="0.25">
      <c r="E92" s="171"/>
      <c r="G92" s="173" t="str">
        <f>IFERROR(VLOOKUP(SortData2[[#This Row],[Container ID (select drop-down)]],TareWeight2[],2,FALSE),"")</f>
        <v/>
      </c>
      <c r="H92" s="173" t="str">
        <f>IFERROR(SortData2[[#This Row],[Total Weight (write in number)]]-SortData2[[#This Row],[Container Tare Weight (do not edit)]],"")</f>
        <v/>
      </c>
    </row>
    <row r="93" spans="5:8" x14ac:dyDescent="0.25">
      <c r="E93" s="171"/>
      <c r="G93" s="173" t="str">
        <f>IFERROR(VLOOKUP(SortData2[[#This Row],[Container ID (select drop-down)]],TareWeight2[],2,FALSE),"")</f>
        <v/>
      </c>
      <c r="H93" s="173" t="str">
        <f>IFERROR(SortData2[[#This Row],[Total Weight (write in number)]]-SortData2[[#This Row],[Container Tare Weight (do not edit)]],"")</f>
        <v/>
      </c>
    </row>
    <row r="94" spans="5:8" x14ac:dyDescent="0.25">
      <c r="E94" s="171"/>
      <c r="G94" s="173" t="str">
        <f>IFERROR(VLOOKUP(SortData2[[#This Row],[Container ID (select drop-down)]],TareWeight2[],2,FALSE),"")</f>
        <v/>
      </c>
      <c r="H94" s="173" t="str">
        <f>IFERROR(SortData2[[#This Row],[Total Weight (write in number)]]-SortData2[[#This Row],[Container Tare Weight (do not edit)]],"")</f>
        <v/>
      </c>
    </row>
    <row r="95" spans="5:8" x14ac:dyDescent="0.25">
      <c r="E95" s="171"/>
      <c r="G95" s="173" t="str">
        <f>IFERROR(VLOOKUP(SortData2[[#This Row],[Container ID (select drop-down)]],TareWeight2[],2,FALSE),"")</f>
        <v/>
      </c>
      <c r="H95" s="173" t="str">
        <f>IFERROR(SortData2[[#This Row],[Total Weight (write in number)]]-SortData2[[#This Row],[Container Tare Weight (do not edit)]],"")</f>
        <v/>
      </c>
    </row>
    <row r="96" spans="5:8" x14ac:dyDescent="0.25">
      <c r="E96" s="171"/>
      <c r="G96" s="173" t="str">
        <f>IFERROR(VLOOKUP(SortData2[[#This Row],[Container ID (select drop-down)]],TareWeight2[],2,FALSE),"")</f>
        <v/>
      </c>
      <c r="H96" s="173" t="str">
        <f>IFERROR(SortData2[[#This Row],[Total Weight (write in number)]]-SortData2[[#This Row],[Container Tare Weight (do not edit)]],"")</f>
        <v/>
      </c>
    </row>
    <row r="97" spans="5:8" x14ac:dyDescent="0.25">
      <c r="E97" s="171"/>
      <c r="G97" s="173" t="str">
        <f>IFERROR(VLOOKUP(SortData2[[#This Row],[Container ID (select drop-down)]],TareWeight2[],2,FALSE),"")</f>
        <v/>
      </c>
      <c r="H97" s="173" t="str">
        <f>IFERROR(SortData2[[#This Row],[Total Weight (write in number)]]-SortData2[[#This Row],[Container Tare Weight (do not edit)]],"")</f>
        <v/>
      </c>
    </row>
    <row r="98" spans="5:8" x14ac:dyDescent="0.25">
      <c r="E98" s="171"/>
      <c r="G98" s="173" t="str">
        <f>IFERROR(VLOOKUP(SortData2[[#This Row],[Container ID (select drop-down)]],TareWeight2[],2,FALSE),"")</f>
        <v/>
      </c>
      <c r="H98" s="173" t="str">
        <f>IFERROR(SortData2[[#This Row],[Total Weight (write in number)]]-SortData2[[#This Row],[Container Tare Weight (do not edit)]],"")</f>
        <v/>
      </c>
    </row>
    <row r="99" spans="5:8" x14ac:dyDescent="0.25">
      <c r="E99" s="171"/>
      <c r="G99" s="173" t="str">
        <f>IFERROR(VLOOKUP(SortData2[[#This Row],[Container ID (select drop-down)]],TareWeight2[],2,FALSE),"")</f>
        <v/>
      </c>
      <c r="H99" s="173" t="str">
        <f>IFERROR(SortData2[[#This Row],[Total Weight (write in number)]]-SortData2[[#This Row],[Container Tare Weight (do not edit)]],"")</f>
        <v/>
      </c>
    </row>
    <row r="100" spans="5:8" x14ac:dyDescent="0.25">
      <c r="E100" s="171"/>
      <c r="G100" s="173" t="str">
        <f>IFERROR(VLOOKUP(SortData2[[#This Row],[Container ID (select drop-down)]],TareWeight2[],2,FALSE),"")</f>
        <v/>
      </c>
      <c r="H100" s="173" t="str">
        <f>IFERROR(SortData2[[#This Row],[Total Weight (write in number)]]-SortData2[[#This Row],[Container Tare Weight (do not edit)]],"")</f>
        <v/>
      </c>
    </row>
    <row r="101" spans="5:8" x14ac:dyDescent="0.25">
      <c r="E101" s="171"/>
      <c r="G101" s="173" t="str">
        <f>IFERROR(VLOOKUP(SortData2[[#This Row],[Container ID (select drop-down)]],TareWeight2[],2,FALSE),"")</f>
        <v/>
      </c>
      <c r="H101" s="173" t="str">
        <f>IFERROR(SortData2[[#This Row],[Total Weight (write in number)]]-SortData2[[#This Row],[Container Tare Weight (do not edit)]],"")</f>
        <v/>
      </c>
    </row>
    <row r="102" spans="5:8" x14ac:dyDescent="0.25">
      <c r="E102" s="171"/>
      <c r="G102" s="173" t="str">
        <f>IFERROR(VLOOKUP(SortData2[[#This Row],[Container ID (select drop-down)]],TareWeight2[],2,FALSE),"")</f>
        <v/>
      </c>
      <c r="H102" s="173" t="str">
        <f>IFERROR(SortData2[[#This Row],[Total Weight (write in number)]]-SortData2[[#This Row],[Container Tare Weight (do not edit)]],"")</f>
        <v/>
      </c>
    </row>
    <row r="103" spans="5:8" x14ac:dyDescent="0.25">
      <c r="E103" s="171"/>
      <c r="G103" s="173" t="str">
        <f>IFERROR(VLOOKUP(SortData2[[#This Row],[Container ID (select drop-down)]],TareWeight2[],2,FALSE),"")</f>
        <v/>
      </c>
      <c r="H103" s="173" t="str">
        <f>IFERROR(SortData2[[#This Row],[Total Weight (write in number)]]-SortData2[[#This Row],[Container Tare Weight (do not edit)]],"")</f>
        <v/>
      </c>
    </row>
    <row r="104" spans="5:8" x14ac:dyDescent="0.25">
      <c r="E104" s="171"/>
      <c r="G104" s="173" t="str">
        <f>IFERROR(VLOOKUP(SortData2[[#This Row],[Container ID (select drop-down)]],TareWeight2[],2,FALSE),"")</f>
        <v/>
      </c>
      <c r="H104" s="173" t="str">
        <f>IFERROR(SortData2[[#This Row],[Total Weight (write in number)]]-SortData2[[#This Row],[Container Tare Weight (do not edit)]],"")</f>
        <v/>
      </c>
    </row>
    <row r="105" spans="5:8" x14ac:dyDescent="0.25">
      <c r="E105" s="171"/>
      <c r="G105" s="173" t="str">
        <f>IFERROR(VLOOKUP(SortData2[[#This Row],[Container ID (select drop-down)]],TareWeight2[],2,FALSE),"")</f>
        <v/>
      </c>
      <c r="H105" s="173" t="str">
        <f>IFERROR(SortData2[[#This Row],[Total Weight (write in number)]]-SortData2[[#This Row],[Container Tare Weight (do not edit)]],"")</f>
        <v/>
      </c>
    </row>
    <row r="106" spans="5:8" x14ac:dyDescent="0.25">
      <c r="E106" s="171"/>
      <c r="G106" s="173" t="str">
        <f>IFERROR(VLOOKUP(SortData2[[#This Row],[Container ID (select drop-down)]],TareWeight2[],2,FALSE),"")</f>
        <v/>
      </c>
      <c r="H106" s="173" t="str">
        <f>IFERROR(SortData2[[#This Row],[Total Weight (write in number)]]-SortData2[[#This Row],[Container Tare Weight (do not edit)]],"")</f>
        <v/>
      </c>
    </row>
    <row r="107" spans="5:8" x14ac:dyDescent="0.25">
      <c r="E107" s="171"/>
      <c r="G107" s="173" t="str">
        <f>IFERROR(VLOOKUP(SortData2[[#This Row],[Container ID (select drop-down)]],TareWeight2[],2,FALSE),"")</f>
        <v/>
      </c>
      <c r="H107" s="173" t="str">
        <f>IFERROR(SortData2[[#This Row],[Total Weight (write in number)]]-SortData2[[#This Row],[Container Tare Weight (do not edit)]],"")</f>
        <v/>
      </c>
    </row>
    <row r="108" spans="5:8" x14ac:dyDescent="0.25">
      <c r="E108" s="171"/>
      <c r="G108" s="173" t="str">
        <f>IFERROR(VLOOKUP(SortData2[[#This Row],[Container ID (select drop-down)]],TareWeight2[],2,FALSE),"")</f>
        <v/>
      </c>
      <c r="H108" s="173" t="str">
        <f>IFERROR(SortData2[[#This Row],[Total Weight (write in number)]]-SortData2[[#This Row],[Container Tare Weight (do not edit)]],"")</f>
        <v/>
      </c>
    </row>
    <row r="109" spans="5:8" x14ac:dyDescent="0.25">
      <c r="E109" s="171"/>
      <c r="G109" s="173" t="str">
        <f>IFERROR(VLOOKUP(SortData2[[#This Row],[Container ID (select drop-down)]],TareWeight2[],2,FALSE),"")</f>
        <v/>
      </c>
      <c r="H109" s="173" t="str">
        <f>IFERROR(SortData2[[#This Row],[Total Weight (write in number)]]-SortData2[[#This Row],[Container Tare Weight (do not edit)]],"")</f>
        <v/>
      </c>
    </row>
    <row r="110" spans="5:8" x14ac:dyDescent="0.25">
      <c r="E110" s="171"/>
      <c r="G110" s="173" t="str">
        <f>IFERROR(VLOOKUP(SortData2[[#This Row],[Container ID (select drop-down)]],TareWeight2[],2,FALSE),"")</f>
        <v/>
      </c>
      <c r="H110" s="173" t="str">
        <f>IFERROR(SortData2[[#This Row],[Total Weight (write in number)]]-SortData2[[#This Row],[Container Tare Weight (do not edit)]],"")</f>
        <v/>
      </c>
    </row>
  </sheetData>
  <sheetProtection sheet="1" objects="1" scenarios="1" selectLockedCells="1"/>
  <dataValidations count="3">
    <dataValidation type="decimal" allowBlank="1" showInputMessage="1" showErrorMessage="1" error="Please enter only a numerical value." sqref="E11:E110" xr:uid="{8840D550-2E5D-420D-A0E9-F0EDEB7B50EE}">
      <formula1>-10000000000000</formula1>
      <formula2>100000000000000</formula2>
    </dataValidation>
    <dataValidation type="list" allowBlank="1" showInputMessage="1" showErrorMessage="1" sqref="C11:C110" xr:uid="{52FBE30A-C426-4396-B877-E22A636A5DC8}">
      <formula1>INDIRECT(B11)</formula1>
    </dataValidation>
    <dataValidation type="list" allowBlank="1" showInputMessage="1" showErrorMessage="1" sqref="B11:B110" xr:uid="{957090D0-FB06-4DDC-B100-1B0FDFD0966E}">
      <formula1>WasteType</formula1>
    </dataValidation>
  </dataValidations>
  <pageMargins left="0.7" right="0.7" top="0.75" bottom="0.75" header="0.3" footer="0.3"/>
  <pageSetup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64B61DA2-5E00-4E97-977F-FD97B2373C66}">
          <x14:formula1>
            <xm:f>'Waste Types(to Hide)'!$G$3:$G$8</xm:f>
          </x14:formula1>
          <xm:sqref>A11:A110</xm:sqref>
        </x14:dataValidation>
        <x14:dataValidation type="list" allowBlank="1" showInputMessage="1" showErrorMessage="1" xr:uid="{BDD79E71-2E80-42BF-9ABB-CB104511BD2C}">
          <x14:formula1>
            <xm:f>'Tare Weights'!$A$12:$A$86</xm:f>
          </x14:formula1>
          <xm:sqref>F11:F110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4F685-7D27-40EA-B40A-6696F7C722A5}">
  <sheetPr>
    <tabColor theme="5"/>
  </sheetPr>
  <dimension ref="A1:H110"/>
  <sheetViews>
    <sheetView showGridLines="0" zoomScale="90" zoomScaleNormal="90" workbookViewId="0"/>
  </sheetViews>
  <sheetFormatPr defaultColWidth="8.59765625" defaultRowHeight="13.8" x14ac:dyDescent="0.25"/>
  <cols>
    <col min="1" max="1" width="27.19921875" style="160" customWidth="1"/>
    <col min="2" max="2" width="15.59765625" style="160" customWidth="1"/>
    <col min="3" max="3" width="24.09765625" style="162" customWidth="1"/>
    <col min="4" max="4" width="23.19921875" style="160" bestFit="1" customWidth="1"/>
    <col min="5" max="5" width="15.19921875" style="160" customWidth="1"/>
    <col min="6" max="6" width="11.69921875" style="162" customWidth="1"/>
    <col min="7" max="7" width="16.69921875" style="162" customWidth="1"/>
    <col min="8" max="8" width="12.09765625" style="162" customWidth="1"/>
    <col min="9" max="16384" width="8.59765625" style="160"/>
  </cols>
  <sheetData>
    <row r="1" spans="1:8" ht="18" x14ac:dyDescent="0.35">
      <c r="A1" s="135" t="s">
        <v>232</v>
      </c>
      <c r="B1" s="136"/>
      <c r="C1" s="158"/>
      <c r="D1" s="136"/>
      <c r="E1" s="136"/>
      <c r="F1" s="136"/>
      <c r="G1" s="136"/>
      <c r="H1" s="159"/>
    </row>
    <row r="2" spans="1:8" ht="146.69999999999999" customHeight="1" x14ac:dyDescent="0.35">
      <c r="A2" s="161"/>
    </row>
    <row r="3" spans="1:8" ht="21.6" customHeight="1" x14ac:dyDescent="0.35">
      <c r="A3" s="161"/>
    </row>
    <row r="4" spans="1:8" ht="19.5" customHeight="1" x14ac:dyDescent="0.35">
      <c r="A4" s="161"/>
    </row>
    <row r="5" spans="1:8" ht="19.5" customHeight="1" x14ac:dyDescent="0.35">
      <c r="A5" s="163" t="s">
        <v>211</v>
      </c>
      <c r="B5" s="164" t="s">
        <v>241</v>
      </c>
    </row>
    <row r="6" spans="1:8" ht="19.5" customHeight="1" x14ac:dyDescent="0.35">
      <c r="A6" s="163" t="s">
        <v>233</v>
      </c>
      <c r="B6" s="164" t="s">
        <v>125</v>
      </c>
    </row>
    <row r="7" spans="1:8" ht="18" x14ac:dyDescent="0.35">
      <c r="A7" s="163" t="s">
        <v>215</v>
      </c>
      <c r="B7" s="165">
        <f>'Sampling Plan &amp; Pre-Sort Weight'!B4</f>
        <v>0</v>
      </c>
    </row>
    <row r="8" spans="1:8" ht="18" x14ac:dyDescent="0.35">
      <c r="A8" s="166" t="s">
        <v>234</v>
      </c>
      <c r="B8" s="167">
        <v>4</v>
      </c>
    </row>
    <row r="10" spans="1:8" s="170" customFormat="1" ht="41.4" x14ac:dyDescent="0.25">
      <c r="A10" s="168" t="s">
        <v>235</v>
      </c>
      <c r="B10" s="168" t="s">
        <v>236</v>
      </c>
      <c r="C10" s="168" t="s">
        <v>237</v>
      </c>
      <c r="D10" s="168" t="s">
        <v>238</v>
      </c>
      <c r="E10" s="169" t="s">
        <v>239</v>
      </c>
      <c r="F10" s="168" t="s">
        <v>240</v>
      </c>
      <c r="G10" s="172" t="s">
        <v>230</v>
      </c>
      <c r="H10" s="172" t="s">
        <v>231</v>
      </c>
    </row>
    <row r="11" spans="1:8" x14ac:dyDescent="0.25">
      <c r="E11" s="171"/>
      <c r="G11" s="173" t="str">
        <f>IFERROR(VLOOKUP(SortData3[[#This Row],[Container ID (select drop-down)]],TareWeight3[],2,FALSE),"")</f>
        <v/>
      </c>
      <c r="H11" s="173" t="str">
        <f>IFERROR(SortData3[[#This Row],[Total Weight (write in number)]]-SortData3[[#This Row],[Container Tare Weight (do not edit)]],"")</f>
        <v/>
      </c>
    </row>
    <row r="12" spans="1:8" x14ac:dyDescent="0.25">
      <c r="E12" s="171"/>
      <c r="G12" s="173" t="str">
        <f>IFERROR(VLOOKUP(SortData3[[#This Row],[Container ID (select drop-down)]],TareWeight3[],2,FALSE),"")</f>
        <v/>
      </c>
      <c r="H12" s="173" t="str">
        <f>IFERROR(SortData3[[#This Row],[Total Weight (write in number)]]-SortData3[[#This Row],[Container Tare Weight (do not edit)]],"")</f>
        <v/>
      </c>
    </row>
    <row r="13" spans="1:8" x14ac:dyDescent="0.25">
      <c r="E13" s="171"/>
      <c r="G13" s="173" t="str">
        <f>IFERROR(VLOOKUP(SortData3[[#This Row],[Container ID (select drop-down)]],TareWeight3[],2,FALSE),"")</f>
        <v/>
      </c>
      <c r="H13" s="173" t="str">
        <f>IFERROR(SortData3[[#This Row],[Total Weight (write in number)]]-SortData3[[#This Row],[Container Tare Weight (do not edit)]],"")</f>
        <v/>
      </c>
    </row>
    <row r="14" spans="1:8" x14ac:dyDescent="0.25">
      <c r="E14" s="171"/>
      <c r="G14" s="173" t="str">
        <f>IFERROR(VLOOKUP(SortData3[[#This Row],[Container ID (select drop-down)]],TareWeight3[],2,FALSE),"")</f>
        <v/>
      </c>
      <c r="H14" s="173" t="str">
        <f>IFERROR(SortData3[[#This Row],[Total Weight (write in number)]]-SortData3[[#This Row],[Container Tare Weight (do not edit)]],"")</f>
        <v/>
      </c>
    </row>
    <row r="15" spans="1:8" x14ac:dyDescent="0.25">
      <c r="E15" s="171"/>
      <c r="G15" s="173" t="str">
        <f>IFERROR(VLOOKUP(SortData3[[#This Row],[Container ID (select drop-down)]],TareWeight3[],2,FALSE),"")</f>
        <v/>
      </c>
      <c r="H15" s="173" t="str">
        <f>IFERROR(SortData3[[#This Row],[Total Weight (write in number)]]-SortData3[[#This Row],[Container Tare Weight (do not edit)]],"")</f>
        <v/>
      </c>
    </row>
    <row r="16" spans="1:8" x14ac:dyDescent="0.25">
      <c r="E16" s="171"/>
      <c r="G16" s="173" t="str">
        <f>IFERROR(VLOOKUP(SortData3[[#This Row],[Container ID (select drop-down)]],TareWeight3[],2,FALSE),"")</f>
        <v/>
      </c>
      <c r="H16" s="173" t="str">
        <f>IFERROR(SortData3[[#This Row],[Total Weight (write in number)]]-SortData3[[#This Row],[Container Tare Weight (do not edit)]],"")</f>
        <v/>
      </c>
    </row>
    <row r="17" spans="5:8" x14ac:dyDescent="0.25">
      <c r="E17" s="171"/>
      <c r="G17" s="173" t="str">
        <f>IFERROR(VLOOKUP(SortData3[[#This Row],[Container ID (select drop-down)]],TareWeight3[],2,FALSE),"")</f>
        <v/>
      </c>
      <c r="H17" s="173" t="str">
        <f>IFERROR(SortData3[[#This Row],[Total Weight (write in number)]]-SortData3[[#This Row],[Container Tare Weight (do not edit)]],"")</f>
        <v/>
      </c>
    </row>
    <row r="18" spans="5:8" x14ac:dyDescent="0.25">
      <c r="E18" s="171"/>
      <c r="G18" s="173" t="str">
        <f>IFERROR(VLOOKUP(SortData3[[#This Row],[Container ID (select drop-down)]],TareWeight3[],2,FALSE),"")</f>
        <v/>
      </c>
      <c r="H18" s="173" t="str">
        <f>IFERROR(SortData3[[#This Row],[Total Weight (write in number)]]-SortData3[[#This Row],[Container Tare Weight (do not edit)]],"")</f>
        <v/>
      </c>
    </row>
    <row r="19" spans="5:8" x14ac:dyDescent="0.25">
      <c r="E19" s="171"/>
      <c r="G19" s="173" t="str">
        <f>IFERROR(VLOOKUP(SortData3[[#This Row],[Container ID (select drop-down)]],TareWeight3[],2,FALSE),"")</f>
        <v/>
      </c>
      <c r="H19" s="173" t="str">
        <f>IFERROR(SortData3[[#This Row],[Total Weight (write in number)]]-SortData3[[#This Row],[Container Tare Weight (do not edit)]],"")</f>
        <v/>
      </c>
    </row>
    <row r="20" spans="5:8" x14ac:dyDescent="0.25">
      <c r="E20" s="171"/>
      <c r="G20" s="173" t="str">
        <f>IFERROR(VLOOKUP(SortData3[[#This Row],[Container ID (select drop-down)]],TareWeight3[],2,FALSE),"")</f>
        <v/>
      </c>
      <c r="H20" s="173" t="str">
        <f>IFERROR(SortData3[[#This Row],[Total Weight (write in number)]]-SortData3[[#This Row],[Container Tare Weight (do not edit)]],"")</f>
        <v/>
      </c>
    </row>
    <row r="21" spans="5:8" x14ac:dyDescent="0.25">
      <c r="E21" s="171"/>
      <c r="G21" s="173" t="str">
        <f>IFERROR(VLOOKUP(SortData3[[#This Row],[Container ID (select drop-down)]],TareWeight3[],2,FALSE),"")</f>
        <v/>
      </c>
      <c r="H21" s="173" t="str">
        <f>IFERROR(SortData3[[#This Row],[Total Weight (write in number)]]-SortData3[[#This Row],[Container Tare Weight (do not edit)]],"")</f>
        <v/>
      </c>
    </row>
    <row r="22" spans="5:8" x14ac:dyDescent="0.25">
      <c r="E22" s="171"/>
      <c r="G22" s="173" t="str">
        <f>IFERROR(VLOOKUP(SortData3[[#This Row],[Container ID (select drop-down)]],TareWeight3[],2,FALSE),"")</f>
        <v/>
      </c>
      <c r="H22" s="173" t="str">
        <f>IFERROR(SortData3[[#This Row],[Total Weight (write in number)]]-SortData3[[#This Row],[Container Tare Weight (do not edit)]],"")</f>
        <v/>
      </c>
    </row>
    <row r="23" spans="5:8" x14ac:dyDescent="0.25">
      <c r="E23" s="171"/>
      <c r="G23" s="173" t="str">
        <f>IFERROR(VLOOKUP(SortData3[[#This Row],[Container ID (select drop-down)]],TareWeight3[],2,FALSE),"")</f>
        <v/>
      </c>
      <c r="H23" s="173" t="str">
        <f>IFERROR(SortData3[[#This Row],[Total Weight (write in number)]]-SortData3[[#This Row],[Container Tare Weight (do not edit)]],"")</f>
        <v/>
      </c>
    </row>
    <row r="24" spans="5:8" x14ac:dyDescent="0.25">
      <c r="E24" s="171"/>
      <c r="G24" s="173" t="str">
        <f>IFERROR(VLOOKUP(SortData3[[#This Row],[Container ID (select drop-down)]],TareWeight3[],2,FALSE),"")</f>
        <v/>
      </c>
      <c r="H24" s="173" t="str">
        <f>IFERROR(SortData3[[#This Row],[Total Weight (write in number)]]-SortData3[[#This Row],[Container Tare Weight (do not edit)]],"")</f>
        <v/>
      </c>
    </row>
    <row r="25" spans="5:8" x14ac:dyDescent="0.25">
      <c r="E25" s="171"/>
      <c r="G25" s="173" t="str">
        <f>IFERROR(VLOOKUP(SortData3[[#This Row],[Container ID (select drop-down)]],TareWeight3[],2,FALSE),"")</f>
        <v/>
      </c>
      <c r="H25" s="173" t="str">
        <f>IFERROR(SortData3[[#This Row],[Total Weight (write in number)]]-SortData3[[#This Row],[Container Tare Weight (do not edit)]],"")</f>
        <v/>
      </c>
    </row>
    <row r="26" spans="5:8" x14ac:dyDescent="0.25">
      <c r="E26" s="171"/>
      <c r="G26" s="173" t="str">
        <f>IFERROR(VLOOKUP(SortData3[[#This Row],[Container ID (select drop-down)]],TareWeight3[],2,FALSE),"")</f>
        <v/>
      </c>
      <c r="H26" s="173" t="str">
        <f>IFERROR(SortData3[[#This Row],[Total Weight (write in number)]]-SortData3[[#This Row],[Container Tare Weight (do not edit)]],"")</f>
        <v/>
      </c>
    </row>
    <row r="27" spans="5:8" x14ac:dyDescent="0.25">
      <c r="E27" s="171"/>
      <c r="G27" s="173" t="str">
        <f>IFERROR(VLOOKUP(SortData3[[#This Row],[Container ID (select drop-down)]],TareWeight3[],2,FALSE),"")</f>
        <v/>
      </c>
      <c r="H27" s="173" t="str">
        <f>IFERROR(SortData3[[#This Row],[Total Weight (write in number)]]-SortData3[[#This Row],[Container Tare Weight (do not edit)]],"")</f>
        <v/>
      </c>
    </row>
    <row r="28" spans="5:8" x14ac:dyDescent="0.25">
      <c r="E28" s="171"/>
      <c r="G28" s="173" t="str">
        <f>IFERROR(VLOOKUP(SortData3[[#This Row],[Container ID (select drop-down)]],TareWeight3[],2,FALSE),"")</f>
        <v/>
      </c>
      <c r="H28" s="173" t="str">
        <f>IFERROR(SortData3[[#This Row],[Total Weight (write in number)]]-SortData3[[#This Row],[Container Tare Weight (do not edit)]],"")</f>
        <v/>
      </c>
    </row>
    <row r="29" spans="5:8" x14ac:dyDescent="0.25">
      <c r="E29" s="171"/>
      <c r="G29" s="173" t="str">
        <f>IFERROR(VLOOKUP(SortData3[[#This Row],[Container ID (select drop-down)]],TareWeight3[],2,FALSE),"")</f>
        <v/>
      </c>
      <c r="H29" s="173" t="str">
        <f>IFERROR(SortData3[[#This Row],[Total Weight (write in number)]]-SortData3[[#This Row],[Container Tare Weight (do not edit)]],"")</f>
        <v/>
      </c>
    </row>
    <row r="30" spans="5:8" x14ac:dyDescent="0.25">
      <c r="E30" s="171"/>
      <c r="G30" s="173" t="str">
        <f>IFERROR(VLOOKUP(SortData3[[#This Row],[Container ID (select drop-down)]],TareWeight3[],2,FALSE),"")</f>
        <v/>
      </c>
      <c r="H30" s="173" t="str">
        <f>IFERROR(SortData3[[#This Row],[Total Weight (write in number)]]-SortData3[[#This Row],[Container Tare Weight (do not edit)]],"")</f>
        <v/>
      </c>
    </row>
    <row r="31" spans="5:8" x14ac:dyDescent="0.25">
      <c r="E31" s="171"/>
      <c r="G31" s="173" t="str">
        <f>IFERROR(VLOOKUP(SortData3[[#This Row],[Container ID (select drop-down)]],TareWeight3[],2,FALSE),"")</f>
        <v/>
      </c>
      <c r="H31" s="173" t="str">
        <f>IFERROR(SortData3[[#This Row],[Total Weight (write in number)]]-SortData3[[#This Row],[Container Tare Weight (do not edit)]],"")</f>
        <v/>
      </c>
    </row>
    <row r="32" spans="5:8" x14ac:dyDescent="0.25">
      <c r="E32" s="171"/>
      <c r="G32" s="173" t="str">
        <f>IFERROR(VLOOKUP(SortData3[[#This Row],[Container ID (select drop-down)]],TareWeight3[],2,FALSE),"")</f>
        <v/>
      </c>
      <c r="H32" s="173" t="str">
        <f>IFERROR(SortData3[[#This Row],[Total Weight (write in number)]]-SortData3[[#This Row],[Container Tare Weight (do not edit)]],"")</f>
        <v/>
      </c>
    </row>
    <row r="33" spans="5:8" x14ac:dyDescent="0.25">
      <c r="E33" s="171"/>
      <c r="G33" s="173" t="str">
        <f>IFERROR(VLOOKUP(SortData3[[#This Row],[Container ID (select drop-down)]],TareWeight3[],2,FALSE),"")</f>
        <v/>
      </c>
      <c r="H33" s="173" t="str">
        <f>IFERROR(SortData3[[#This Row],[Total Weight (write in number)]]-SortData3[[#This Row],[Container Tare Weight (do not edit)]],"")</f>
        <v/>
      </c>
    </row>
    <row r="34" spans="5:8" x14ac:dyDescent="0.25">
      <c r="E34" s="171"/>
      <c r="G34" s="173" t="str">
        <f>IFERROR(VLOOKUP(SortData3[[#This Row],[Container ID (select drop-down)]],TareWeight3[],2,FALSE),"")</f>
        <v/>
      </c>
      <c r="H34" s="173" t="str">
        <f>IFERROR(SortData3[[#This Row],[Total Weight (write in number)]]-SortData3[[#This Row],[Container Tare Weight (do not edit)]],"")</f>
        <v/>
      </c>
    </row>
    <row r="35" spans="5:8" x14ac:dyDescent="0.25">
      <c r="E35" s="171"/>
      <c r="G35" s="173" t="str">
        <f>IFERROR(VLOOKUP(SortData3[[#This Row],[Container ID (select drop-down)]],TareWeight3[],2,FALSE),"")</f>
        <v/>
      </c>
      <c r="H35" s="173" t="str">
        <f>IFERROR(SortData3[[#This Row],[Total Weight (write in number)]]-SortData3[[#This Row],[Container Tare Weight (do not edit)]],"")</f>
        <v/>
      </c>
    </row>
    <row r="36" spans="5:8" x14ac:dyDescent="0.25">
      <c r="E36" s="171"/>
      <c r="G36" s="173" t="str">
        <f>IFERROR(VLOOKUP(SortData3[[#This Row],[Container ID (select drop-down)]],TareWeight3[],2,FALSE),"")</f>
        <v/>
      </c>
      <c r="H36" s="173" t="str">
        <f>IFERROR(SortData3[[#This Row],[Total Weight (write in number)]]-SortData3[[#This Row],[Container Tare Weight (do not edit)]],"")</f>
        <v/>
      </c>
    </row>
    <row r="37" spans="5:8" x14ac:dyDescent="0.25">
      <c r="E37" s="171"/>
      <c r="G37" s="173" t="str">
        <f>IFERROR(VLOOKUP(SortData3[[#This Row],[Container ID (select drop-down)]],TareWeight3[],2,FALSE),"")</f>
        <v/>
      </c>
      <c r="H37" s="173" t="str">
        <f>IFERROR(SortData3[[#This Row],[Total Weight (write in number)]]-SortData3[[#This Row],[Container Tare Weight (do not edit)]],"")</f>
        <v/>
      </c>
    </row>
    <row r="38" spans="5:8" x14ac:dyDescent="0.25">
      <c r="E38" s="171"/>
      <c r="G38" s="173" t="str">
        <f>IFERROR(VLOOKUP(SortData3[[#This Row],[Container ID (select drop-down)]],TareWeight3[],2,FALSE),"")</f>
        <v/>
      </c>
      <c r="H38" s="173" t="str">
        <f>IFERROR(SortData3[[#This Row],[Total Weight (write in number)]]-SortData3[[#This Row],[Container Tare Weight (do not edit)]],"")</f>
        <v/>
      </c>
    </row>
    <row r="39" spans="5:8" x14ac:dyDescent="0.25">
      <c r="E39" s="171"/>
      <c r="G39" s="173" t="str">
        <f>IFERROR(VLOOKUP(SortData3[[#This Row],[Container ID (select drop-down)]],TareWeight3[],2,FALSE),"")</f>
        <v/>
      </c>
      <c r="H39" s="173" t="str">
        <f>IFERROR(SortData3[[#This Row],[Total Weight (write in number)]]-SortData3[[#This Row],[Container Tare Weight (do not edit)]],"")</f>
        <v/>
      </c>
    </row>
    <row r="40" spans="5:8" x14ac:dyDescent="0.25">
      <c r="E40" s="171"/>
      <c r="G40" s="173" t="str">
        <f>IFERROR(VLOOKUP(SortData3[[#This Row],[Container ID (select drop-down)]],TareWeight3[],2,FALSE),"")</f>
        <v/>
      </c>
      <c r="H40" s="173" t="str">
        <f>IFERROR(SortData3[[#This Row],[Total Weight (write in number)]]-SortData3[[#This Row],[Container Tare Weight (do not edit)]],"")</f>
        <v/>
      </c>
    </row>
    <row r="41" spans="5:8" x14ac:dyDescent="0.25">
      <c r="E41" s="171"/>
      <c r="G41" s="173" t="str">
        <f>IFERROR(VLOOKUP(SortData3[[#This Row],[Container ID (select drop-down)]],TareWeight3[],2,FALSE),"")</f>
        <v/>
      </c>
      <c r="H41" s="173" t="str">
        <f>IFERROR(SortData3[[#This Row],[Total Weight (write in number)]]-SortData3[[#This Row],[Container Tare Weight (do not edit)]],"")</f>
        <v/>
      </c>
    </row>
    <row r="42" spans="5:8" x14ac:dyDescent="0.25">
      <c r="E42" s="171"/>
      <c r="G42" s="173" t="str">
        <f>IFERROR(VLOOKUP(SortData3[[#This Row],[Container ID (select drop-down)]],TareWeight3[],2,FALSE),"")</f>
        <v/>
      </c>
      <c r="H42" s="173" t="str">
        <f>IFERROR(SortData3[[#This Row],[Total Weight (write in number)]]-SortData3[[#This Row],[Container Tare Weight (do not edit)]],"")</f>
        <v/>
      </c>
    </row>
    <row r="43" spans="5:8" x14ac:dyDescent="0.25">
      <c r="E43" s="171"/>
      <c r="G43" s="173" t="str">
        <f>IFERROR(VLOOKUP(SortData3[[#This Row],[Container ID (select drop-down)]],TareWeight3[],2,FALSE),"")</f>
        <v/>
      </c>
      <c r="H43" s="173" t="str">
        <f>IFERROR(SortData3[[#This Row],[Total Weight (write in number)]]-SortData3[[#This Row],[Container Tare Weight (do not edit)]],"")</f>
        <v/>
      </c>
    </row>
    <row r="44" spans="5:8" x14ac:dyDescent="0.25">
      <c r="E44" s="171"/>
      <c r="G44" s="173" t="str">
        <f>IFERROR(VLOOKUP(SortData3[[#This Row],[Container ID (select drop-down)]],TareWeight3[],2,FALSE),"")</f>
        <v/>
      </c>
      <c r="H44" s="173" t="str">
        <f>IFERROR(SortData3[[#This Row],[Total Weight (write in number)]]-SortData3[[#This Row],[Container Tare Weight (do not edit)]],"")</f>
        <v/>
      </c>
    </row>
    <row r="45" spans="5:8" x14ac:dyDescent="0.25">
      <c r="E45" s="171"/>
      <c r="G45" s="173" t="str">
        <f>IFERROR(VLOOKUP(SortData3[[#This Row],[Container ID (select drop-down)]],TareWeight3[],2,FALSE),"")</f>
        <v/>
      </c>
      <c r="H45" s="173" t="str">
        <f>IFERROR(SortData3[[#This Row],[Total Weight (write in number)]]-SortData3[[#This Row],[Container Tare Weight (do not edit)]],"")</f>
        <v/>
      </c>
    </row>
    <row r="46" spans="5:8" x14ac:dyDescent="0.25">
      <c r="E46" s="171"/>
      <c r="G46" s="173" t="str">
        <f>IFERROR(VLOOKUP(SortData3[[#This Row],[Container ID (select drop-down)]],TareWeight3[],2,FALSE),"")</f>
        <v/>
      </c>
      <c r="H46" s="173" t="str">
        <f>IFERROR(SortData3[[#This Row],[Total Weight (write in number)]]-SortData3[[#This Row],[Container Tare Weight (do not edit)]],"")</f>
        <v/>
      </c>
    </row>
    <row r="47" spans="5:8" x14ac:dyDescent="0.25">
      <c r="E47" s="171"/>
      <c r="G47" s="173" t="str">
        <f>IFERROR(VLOOKUP(SortData3[[#This Row],[Container ID (select drop-down)]],TareWeight3[],2,FALSE),"")</f>
        <v/>
      </c>
      <c r="H47" s="173" t="str">
        <f>IFERROR(SortData3[[#This Row],[Total Weight (write in number)]]-SortData3[[#This Row],[Container Tare Weight (do not edit)]],"")</f>
        <v/>
      </c>
    </row>
    <row r="48" spans="5:8" x14ac:dyDescent="0.25">
      <c r="E48" s="171"/>
      <c r="G48" s="173" t="str">
        <f>IFERROR(VLOOKUP(SortData3[[#This Row],[Container ID (select drop-down)]],TareWeight3[],2,FALSE),"")</f>
        <v/>
      </c>
      <c r="H48" s="173" t="str">
        <f>IFERROR(SortData3[[#This Row],[Total Weight (write in number)]]-SortData3[[#This Row],[Container Tare Weight (do not edit)]],"")</f>
        <v/>
      </c>
    </row>
    <row r="49" spans="5:8" x14ac:dyDescent="0.25">
      <c r="E49" s="171"/>
      <c r="G49" s="173" t="str">
        <f>IFERROR(VLOOKUP(SortData3[[#This Row],[Container ID (select drop-down)]],TareWeight3[],2,FALSE),"")</f>
        <v/>
      </c>
      <c r="H49" s="173" t="str">
        <f>IFERROR(SortData3[[#This Row],[Total Weight (write in number)]]-SortData3[[#This Row],[Container Tare Weight (do not edit)]],"")</f>
        <v/>
      </c>
    </row>
    <row r="50" spans="5:8" x14ac:dyDescent="0.25">
      <c r="E50" s="171"/>
      <c r="G50" s="173" t="str">
        <f>IFERROR(VLOOKUP(SortData3[[#This Row],[Container ID (select drop-down)]],TareWeight3[],2,FALSE),"")</f>
        <v/>
      </c>
      <c r="H50" s="173" t="str">
        <f>IFERROR(SortData3[[#This Row],[Total Weight (write in number)]]-SortData3[[#This Row],[Container Tare Weight (do not edit)]],"")</f>
        <v/>
      </c>
    </row>
    <row r="51" spans="5:8" x14ac:dyDescent="0.25">
      <c r="E51" s="171"/>
      <c r="G51" s="173" t="str">
        <f>IFERROR(VLOOKUP(SortData3[[#This Row],[Container ID (select drop-down)]],TareWeight3[],2,FALSE),"")</f>
        <v/>
      </c>
      <c r="H51" s="173" t="str">
        <f>IFERROR(SortData3[[#This Row],[Total Weight (write in number)]]-SortData3[[#This Row],[Container Tare Weight (do not edit)]],"")</f>
        <v/>
      </c>
    </row>
    <row r="52" spans="5:8" x14ac:dyDescent="0.25">
      <c r="E52" s="171"/>
      <c r="G52" s="173" t="str">
        <f>IFERROR(VLOOKUP(SortData3[[#This Row],[Container ID (select drop-down)]],TareWeight3[],2,FALSE),"")</f>
        <v/>
      </c>
      <c r="H52" s="173" t="str">
        <f>IFERROR(SortData3[[#This Row],[Total Weight (write in number)]]-SortData3[[#This Row],[Container Tare Weight (do not edit)]],"")</f>
        <v/>
      </c>
    </row>
    <row r="53" spans="5:8" x14ac:dyDescent="0.25">
      <c r="E53" s="171"/>
      <c r="G53" s="173" t="str">
        <f>IFERROR(VLOOKUP(SortData3[[#This Row],[Container ID (select drop-down)]],TareWeight3[],2,FALSE),"")</f>
        <v/>
      </c>
      <c r="H53" s="173" t="str">
        <f>IFERROR(SortData3[[#This Row],[Total Weight (write in number)]]-SortData3[[#This Row],[Container Tare Weight (do not edit)]],"")</f>
        <v/>
      </c>
    </row>
    <row r="54" spans="5:8" x14ac:dyDescent="0.25">
      <c r="E54" s="171"/>
      <c r="G54" s="173" t="str">
        <f>IFERROR(VLOOKUP(SortData3[[#This Row],[Container ID (select drop-down)]],TareWeight3[],2,FALSE),"")</f>
        <v/>
      </c>
      <c r="H54" s="173" t="str">
        <f>IFERROR(SortData3[[#This Row],[Total Weight (write in number)]]-SortData3[[#This Row],[Container Tare Weight (do not edit)]],"")</f>
        <v/>
      </c>
    </row>
    <row r="55" spans="5:8" x14ac:dyDescent="0.25">
      <c r="E55" s="171"/>
      <c r="G55" s="173" t="str">
        <f>IFERROR(VLOOKUP(SortData3[[#This Row],[Container ID (select drop-down)]],TareWeight3[],2,FALSE),"")</f>
        <v/>
      </c>
      <c r="H55" s="173" t="str">
        <f>IFERROR(SortData3[[#This Row],[Total Weight (write in number)]]-SortData3[[#This Row],[Container Tare Weight (do not edit)]],"")</f>
        <v/>
      </c>
    </row>
    <row r="56" spans="5:8" x14ac:dyDescent="0.25">
      <c r="E56" s="171"/>
      <c r="G56" s="173" t="str">
        <f>IFERROR(VLOOKUP(SortData3[[#This Row],[Container ID (select drop-down)]],TareWeight3[],2,FALSE),"")</f>
        <v/>
      </c>
      <c r="H56" s="173" t="str">
        <f>IFERROR(SortData3[[#This Row],[Total Weight (write in number)]]-SortData3[[#This Row],[Container Tare Weight (do not edit)]],"")</f>
        <v/>
      </c>
    </row>
    <row r="57" spans="5:8" x14ac:dyDescent="0.25">
      <c r="E57" s="171"/>
      <c r="G57" s="173" t="str">
        <f>IFERROR(VLOOKUP(SortData3[[#This Row],[Container ID (select drop-down)]],TareWeight3[],2,FALSE),"")</f>
        <v/>
      </c>
      <c r="H57" s="173" t="str">
        <f>IFERROR(SortData3[[#This Row],[Total Weight (write in number)]]-SortData3[[#This Row],[Container Tare Weight (do not edit)]],"")</f>
        <v/>
      </c>
    </row>
    <row r="58" spans="5:8" x14ac:dyDescent="0.25">
      <c r="E58" s="171"/>
      <c r="G58" s="173" t="str">
        <f>IFERROR(VLOOKUP(SortData3[[#This Row],[Container ID (select drop-down)]],TareWeight3[],2,FALSE),"")</f>
        <v/>
      </c>
      <c r="H58" s="173" t="str">
        <f>IFERROR(SortData3[[#This Row],[Total Weight (write in number)]]-SortData3[[#This Row],[Container Tare Weight (do not edit)]],"")</f>
        <v/>
      </c>
    </row>
    <row r="59" spans="5:8" x14ac:dyDescent="0.25">
      <c r="E59" s="171"/>
      <c r="G59" s="173" t="str">
        <f>IFERROR(VLOOKUP(SortData3[[#This Row],[Container ID (select drop-down)]],TareWeight3[],2,FALSE),"")</f>
        <v/>
      </c>
      <c r="H59" s="173" t="str">
        <f>IFERROR(SortData3[[#This Row],[Total Weight (write in number)]]-SortData3[[#This Row],[Container Tare Weight (do not edit)]],"")</f>
        <v/>
      </c>
    </row>
    <row r="60" spans="5:8" x14ac:dyDescent="0.25">
      <c r="E60" s="171"/>
      <c r="G60" s="173" t="str">
        <f>IFERROR(VLOOKUP(SortData3[[#This Row],[Container ID (select drop-down)]],TareWeight3[],2,FALSE),"")</f>
        <v/>
      </c>
      <c r="H60" s="173" t="str">
        <f>IFERROR(SortData3[[#This Row],[Total Weight (write in number)]]-SortData3[[#This Row],[Container Tare Weight (do not edit)]],"")</f>
        <v/>
      </c>
    </row>
    <row r="61" spans="5:8" x14ac:dyDescent="0.25">
      <c r="E61" s="171"/>
      <c r="G61" s="173" t="str">
        <f>IFERROR(VLOOKUP(SortData3[[#This Row],[Container ID (select drop-down)]],TareWeight3[],2,FALSE),"")</f>
        <v/>
      </c>
      <c r="H61" s="173" t="str">
        <f>IFERROR(SortData3[[#This Row],[Total Weight (write in number)]]-SortData3[[#This Row],[Container Tare Weight (do not edit)]],"")</f>
        <v/>
      </c>
    </row>
    <row r="62" spans="5:8" x14ac:dyDescent="0.25">
      <c r="E62" s="171"/>
      <c r="G62" s="173" t="str">
        <f>IFERROR(VLOOKUP(SortData3[[#This Row],[Container ID (select drop-down)]],TareWeight3[],2,FALSE),"")</f>
        <v/>
      </c>
      <c r="H62" s="173" t="str">
        <f>IFERROR(SortData3[[#This Row],[Total Weight (write in number)]]-SortData3[[#This Row],[Container Tare Weight (do not edit)]],"")</f>
        <v/>
      </c>
    </row>
    <row r="63" spans="5:8" x14ac:dyDescent="0.25">
      <c r="E63" s="171"/>
      <c r="G63" s="173" t="str">
        <f>IFERROR(VLOOKUP(SortData3[[#This Row],[Container ID (select drop-down)]],TareWeight3[],2,FALSE),"")</f>
        <v/>
      </c>
      <c r="H63" s="173" t="str">
        <f>IFERROR(SortData3[[#This Row],[Total Weight (write in number)]]-SortData3[[#This Row],[Container Tare Weight (do not edit)]],"")</f>
        <v/>
      </c>
    </row>
    <row r="64" spans="5:8" x14ac:dyDescent="0.25">
      <c r="E64" s="171"/>
      <c r="G64" s="173" t="str">
        <f>IFERROR(VLOOKUP(SortData3[[#This Row],[Container ID (select drop-down)]],TareWeight3[],2,FALSE),"")</f>
        <v/>
      </c>
      <c r="H64" s="173" t="str">
        <f>IFERROR(SortData3[[#This Row],[Total Weight (write in number)]]-SortData3[[#This Row],[Container Tare Weight (do not edit)]],"")</f>
        <v/>
      </c>
    </row>
    <row r="65" spans="5:8" x14ac:dyDescent="0.25">
      <c r="E65" s="171"/>
      <c r="G65" s="173" t="str">
        <f>IFERROR(VLOOKUP(SortData3[[#This Row],[Container ID (select drop-down)]],TareWeight3[],2,FALSE),"")</f>
        <v/>
      </c>
      <c r="H65" s="173" t="str">
        <f>IFERROR(SortData3[[#This Row],[Total Weight (write in number)]]-SortData3[[#This Row],[Container Tare Weight (do not edit)]],"")</f>
        <v/>
      </c>
    </row>
    <row r="66" spans="5:8" x14ac:dyDescent="0.25">
      <c r="E66" s="171"/>
      <c r="G66" s="173" t="str">
        <f>IFERROR(VLOOKUP(SortData3[[#This Row],[Container ID (select drop-down)]],TareWeight3[],2,FALSE),"")</f>
        <v/>
      </c>
      <c r="H66" s="173" t="str">
        <f>IFERROR(SortData3[[#This Row],[Total Weight (write in number)]]-SortData3[[#This Row],[Container Tare Weight (do not edit)]],"")</f>
        <v/>
      </c>
    </row>
    <row r="67" spans="5:8" x14ac:dyDescent="0.25">
      <c r="E67" s="171"/>
      <c r="G67" s="173" t="str">
        <f>IFERROR(VLOOKUP(SortData3[[#This Row],[Container ID (select drop-down)]],TareWeight3[],2,FALSE),"")</f>
        <v/>
      </c>
      <c r="H67" s="173" t="str">
        <f>IFERROR(SortData3[[#This Row],[Total Weight (write in number)]]-SortData3[[#This Row],[Container Tare Weight (do not edit)]],"")</f>
        <v/>
      </c>
    </row>
    <row r="68" spans="5:8" x14ac:dyDescent="0.25">
      <c r="E68" s="171"/>
      <c r="G68" s="173" t="str">
        <f>IFERROR(VLOOKUP(SortData3[[#This Row],[Container ID (select drop-down)]],TareWeight3[],2,FALSE),"")</f>
        <v/>
      </c>
      <c r="H68" s="173" t="str">
        <f>IFERROR(SortData3[[#This Row],[Total Weight (write in number)]]-SortData3[[#This Row],[Container Tare Weight (do not edit)]],"")</f>
        <v/>
      </c>
    </row>
    <row r="69" spans="5:8" x14ac:dyDescent="0.25">
      <c r="E69" s="171"/>
      <c r="G69" s="173" t="str">
        <f>IFERROR(VLOOKUP(SortData3[[#This Row],[Container ID (select drop-down)]],TareWeight3[],2,FALSE),"")</f>
        <v/>
      </c>
      <c r="H69" s="173" t="str">
        <f>IFERROR(SortData3[[#This Row],[Total Weight (write in number)]]-SortData3[[#This Row],[Container Tare Weight (do not edit)]],"")</f>
        <v/>
      </c>
    </row>
    <row r="70" spans="5:8" x14ac:dyDescent="0.25">
      <c r="E70" s="171"/>
      <c r="G70" s="173" t="str">
        <f>IFERROR(VLOOKUP(SortData3[[#This Row],[Container ID (select drop-down)]],TareWeight3[],2,FALSE),"")</f>
        <v/>
      </c>
      <c r="H70" s="173" t="str">
        <f>IFERROR(SortData3[[#This Row],[Total Weight (write in number)]]-SortData3[[#This Row],[Container Tare Weight (do not edit)]],"")</f>
        <v/>
      </c>
    </row>
    <row r="71" spans="5:8" x14ac:dyDescent="0.25">
      <c r="E71" s="171"/>
      <c r="G71" s="173" t="str">
        <f>IFERROR(VLOOKUP(SortData3[[#This Row],[Container ID (select drop-down)]],TareWeight3[],2,FALSE),"")</f>
        <v/>
      </c>
      <c r="H71" s="173" t="str">
        <f>IFERROR(SortData3[[#This Row],[Total Weight (write in number)]]-SortData3[[#This Row],[Container Tare Weight (do not edit)]],"")</f>
        <v/>
      </c>
    </row>
    <row r="72" spans="5:8" x14ac:dyDescent="0.25">
      <c r="E72" s="171"/>
      <c r="G72" s="173" t="str">
        <f>IFERROR(VLOOKUP(SortData3[[#This Row],[Container ID (select drop-down)]],TareWeight3[],2,FALSE),"")</f>
        <v/>
      </c>
      <c r="H72" s="173" t="str">
        <f>IFERROR(SortData3[[#This Row],[Total Weight (write in number)]]-SortData3[[#This Row],[Container Tare Weight (do not edit)]],"")</f>
        <v/>
      </c>
    </row>
    <row r="73" spans="5:8" x14ac:dyDescent="0.25">
      <c r="E73" s="171"/>
      <c r="G73" s="173" t="str">
        <f>IFERROR(VLOOKUP(SortData3[[#This Row],[Container ID (select drop-down)]],TareWeight3[],2,FALSE),"")</f>
        <v/>
      </c>
      <c r="H73" s="173" t="str">
        <f>IFERROR(SortData3[[#This Row],[Total Weight (write in number)]]-SortData3[[#This Row],[Container Tare Weight (do not edit)]],"")</f>
        <v/>
      </c>
    </row>
    <row r="74" spans="5:8" x14ac:dyDescent="0.25">
      <c r="E74" s="171"/>
      <c r="G74" s="173" t="str">
        <f>IFERROR(VLOOKUP(SortData3[[#This Row],[Container ID (select drop-down)]],TareWeight3[],2,FALSE),"")</f>
        <v/>
      </c>
      <c r="H74" s="173" t="str">
        <f>IFERROR(SortData3[[#This Row],[Total Weight (write in number)]]-SortData3[[#This Row],[Container Tare Weight (do not edit)]],"")</f>
        <v/>
      </c>
    </row>
    <row r="75" spans="5:8" x14ac:dyDescent="0.25">
      <c r="E75" s="171"/>
      <c r="G75" s="173" t="str">
        <f>IFERROR(VLOOKUP(SortData3[[#This Row],[Container ID (select drop-down)]],TareWeight3[],2,FALSE),"")</f>
        <v/>
      </c>
      <c r="H75" s="173" t="str">
        <f>IFERROR(SortData3[[#This Row],[Total Weight (write in number)]]-SortData3[[#This Row],[Container Tare Weight (do not edit)]],"")</f>
        <v/>
      </c>
    </row>
    <row r="76" spans="5:8" x14ac:dyDescent="0.25">
      <c r="E76" s="171"/>
      <c r="G76" s="173" t="str">
        <f>IFERROR(VLOOKUP(SortData3[[#This Row],[Container ID (select drop-down)]],TareWeight3[],2,FALSE),"")</f>
        <v/>
      </c>
      <c r="H76" s="173" t="str">
        <f>IFERROR(SortData3[[#This Row],[Total Weight (write in number)]]-SortData3[[#This Row],[Container Tare Weight (do not edit)]],"")</f>
        <v/>
      </c>
    </row>
    <row r="77" spans="5:8" x14ac:dyDescent="0.25">
      <c r="E77" s="171"/>
      <c r="G77" s="173" t="str">
        <f>IFERROR(VLOOKUP(SortData3[[#This Row],[Container ID (select drop-down)]],TareWeight3[],2,FALSE),"")</f>
        <v/>
      </c>
      <c r="H77" s="173" t="str">
        <f>IFERROR(SortData3[[#This Row],[Total Weight (write in number)]]-SortData3[[#This Row],[Container Tare Weight (do not edit)]],"")</f>
        <v/>
      </c>
    </row>
    <row r="78" spans="5:8" x14ac:dyDescent="0.25">
      <c r="E78" s="171"/>
      <c r="G78" s="173" t="str">
        <f>IFERROR(VLOOKUP(SortData3[[#This Row],[Container ID (select drop-down)]],TareWeight3[],2,FALSE),"")</f>
        <v/>
      </c>
      <c r="H78" s="173" t="str">
        <f>IFERROR(SortData3[[#This Row],[Total Weight (write in number)]]-SortData3[[#This Row],[Container Tare Weight (do not edit)]],"")</f>
        <v/>
      </c>
    </row>
    <row r="79" spans="5:8" x14ac:dyDescent="0.25">
      <c r="E79" s="171"/>
      <c r="G79" s="173" t="str">
        <f>IFERROR(VLOOKUP(SortData3[[#This Row],[Container ID (select drop-down)]],TareWeight3[],2,FALSE),"")</f>
        <v/>
      </c>
      <c r="H79" s="173" t="str">
        <f>IFERROR(SortData3[[#This Row],[Total Weight (write in number)]]-SortData3[[#This Row],[Container Tare Weight (do not edit)]],"")</f>
        <v/>
      </c>
    </row>
    <row r="80" spans="5:8" x14ac:dyDescent="0.25">
      <c r="E80" s="171"/>
      <c r="G80" s="173" t="str">
        <f>IFERROR(VLOOKUP(SortData3[[#This Row],[Container ID (select drop-down)]],TareWeight3[],2,FALSE),"")</f>
        <v/>
      </c>
      <c r="H80" s="173" t="str">
        <f>IFERROR(SortData3[[#This Row],[Total Weight (write in number)]]-SortData3[[#This Row],[Container Tare Weight (do not edit)]],"")</f>
        <v/>
      </c>
    </row>
    <row r="81" spans="5:8" x14ac:dyDescent="0.25">
      <c r="E81" s="171"/>
      <c r="G81" s="173" t="str">
        <f>IFERROR(VLOOKUP(SortData3[[#This Row],[Container ID (select drop-down)]],TareWeight3[],2,FALSE),"")</f>
        <v/>
      </c>
      <c r="H81" s="173" t="str">
        <f>IFERROR(SortData3[[#This Row],[Total Weight (write in number)]]-SortData3[[#This Row],[Container Tare Weight (do not edit)]],"")</f>
        <v/>
      </c>
    </row>
    <row r="82" spans="5:8" x14ac:dyDescent="0.25">
      <c r="E82" s="171"/>
      <c r="G82" s="173" t="str">
        <f>IFERROR(VLOOKUP(SortData3[[#This Row],[Container ID (select drop-down)]],TareWeight3[],2,FALSE),"")</f>
        <v/>
      </c>
      <c r="H82" s="173" t="str">
        <f>IFERROR(SortData3[[#This Row],[Total Weight (write in number)]]-SortData3[[#This Row],[Container Tare Weight (do not edit)]],"")</f>
        <v/>
      </c>
    </row>
    <row r="83" spans="5:8" x14ac:dyDescent="0.25">
      <c r="E83" s="171"/>
      <c r="G83" s="173" t="str">
        <f>IFERROR(VLOOKUP(SortData3[[#This Row],[Container ID (select drop-down)]],TareWeight3[],2,FALSE),"")</f>
        <v/>
      </c>
      <c r="H83" s="173" t="str">
        <f>IFERROR(SortData3[[#This Row],[Total Weight (write in number)]]-SortData3[[#This Row],[Container Tare Weight (do not edit)]],"")</f>
        <v/>
      </c>
    </row>
    <row r="84" spans="5:8" x14ac:dyDescent="0.25">
      <c r="E84" s="171"/>
      <c r="G84" s="173" t="str">
        <f>IFERROR(VLOOKUP(SortData3[[#This Row],[Container ID (select drop-down)]],TareWeight3[],2,FALSE),"")</f>
        <v/>
      </c>
      <c r="H84" s="173" t="str">
        <f>IFERROR(SortData3[[#This Row],[Total Weight (write in number)]]-SortData3[[#This Row],[Container Tare Weight (do not edit)]],"")</f>
        <v/>
      </c>
    </row>
    <row r="85" spans="5:8" x14ac:dyDescent="0.25">
      <c r="E85" s="171"/>
      <c r="G85" s="173" t="str">
        <f>IFERROR(VLOOKUP(SortData3[[#This Row],[Container ID (select drop-down)]],TareWeight3[],2,FALSE),"")</f>
        <v/>
      </c>
      <c r="H85" s="173" t="str">
        <f>IFERROR(SortData3[[#This Row],[Total Weight (write in number)]]-SortData3[[#This Row],[Container Tare Weight (do not edit)]],"")</f>
        <v/>
      </c>
    </row>
    <row r="86" spans="5:8" x14ac:dyDescent="0.25">
      <c r="E86" s="171"/>
      <c r="G86" s="173" t="str">
        <f>IFERROR(VLOOKUP(SortData3[[#This Row],[Container ID (select drop-down)]],TareWeight3[],2,FALSE),"")</f>
        <v/>
      </c>
      <c r="H86" s="173" t="str">
        <f>IFERROR(SortData3[[#This Row],[Total Weight (write in number)]]-SortData3[[#This Row],[Container Tare Weight (do not edit)]],"")</f>
        <v/>
      </c>
    </row>
    <row r="87" spans="5:8" x14ac:dyDescent="0.25">
      <c r="E87" s="171"/>
      <c r="G87" s="173" t="str">
        <f>IFERROR(VLOOKUP(SortData3[[#This Row],[Container ID (select drop-down)]],TareWeight3[],2,FALSE),"")</f>
        <v/>
      </c>
      <c r="H87" s="173" t="str">
        <f>IFERROR(SortData3[[#This Row],[Total Weight (write in number)]]-SortData3[[#This Row],[Container Tare Weight (do not edit)]],"")</f>
        <v/>
      </c>
    </row>
    <row r="88" spans="5:8" x14ac:dyDescent="0.25">
      <c r="E88" s="171"/>
      <c r="G88" s="173" t="str">
        <f>IFERROR(VLOOKUP(SortData3[[#This Row],[Container ID (select drop-down)]],TareWeight3[],2,FALSE),"")</f>
        <v/>
      </c>
      <c r="H88" s="173" t="str">
        <f>IFERROR(SortData3[[#This Row],[Total Weight (write in number)]]-SortData3[[#This Row],[Container Tare Weight (do not edit)]],"")</f>
        <v/>
      </c>
    </row>
    <row r="89" spans="5:8" x14ac:dyDescent="0.25">
      <c r="E89" s="171"/>
      <c r="G89" s="173" t="str">
        <f>IFERROR(VLOOKUP(SortData3[[#This Row],[Container ID (select drop-down)]],TareWeight3[],2,FALSE),"")</f>
        <v/>
      </c>
      <c r="H89" s="173" t="str">
        <f>IFERROR(SortData3[[#This Row],[Total Weight (write in number)]]-SortData3[[#This Row],[Container Tare Weight (do not edit)]],"")</f>
        <v/>
      </c>
    </row>
    <row r="90" spans="5:8" x14ac:dyDescent="0.25">
      <c r="E90" s="171"/>
      <c r="G90" s="173" t="str">
        <f>IFERROR(VLOOKUP(SortData3[[#This Row],[Container ID (select drop-down)]],TareWeight3[],2,FALSE),"")</f>
        <v/>
      </c>
      <c r="H90" s="173" t="str">
        <f>IFERROR(SortData3[[#This Row],[Total Weight (write in number)]]-SortData3[[#This Row],[Container Tare Weight (do not edit)]],"")</f>
        <v/>
      </c>
    </row>
    <row r="91" spans="5:8" x14ac:dyDescent="0.25">
      <c r="E91" s="171"/>
      <c r="G91" s="173" t="str">
        <f>IFERROR(VLOOKUP(SortData3[[#This Row],[Container ID (select drop-down)]],TareWeight3[],2,FALSE),"")</f>
        <v/>
      </c>
      <c r="H91" s="173" t="str">
        <f>IFERROR(SortData3[[#This Row],[Total Weight (write in number)]]-SortData3[[#This Row],[Container Tare Weight (do not edit)]],"")</f>
        <v/>
      </c>
    </row>
    <row r="92" spans="5:8" x14ac:dyDescent="0.25">
      <c r="E92" s="171"/>
      <c r="G92" s="173" t="str">
        <f>IFERROR(VLOOKUP(SortData3[[#This Row],[Container ID (select drop-down)]],TareWeight3[],2,FALSE),"")</f>
        <v/>
      </c>
      <c r="H92" s="173" t="str">
        <f>IFERROR(SortData3[[#This Row],[Total Weight (write in number)]]-SortData3[[#This Row],[Container Tare Weight (do not edit)]],"")</f>
        <v/>
      </c>
    </row>
    <row r="93" spans="5:8" x14ac:dyDescent="0.25">
      <c r="E93" s="171"/>
      <c r="G93" s="173" t="str">
        <f>IFERROR(VLOOKUP(SortData3[[#This Row],[Container ID (select drop-down)]],TareWeight3[],2,FALSE),"")</f>
        <v/>
      </c>
      <c r="H93" s="173" t="str">
        <f>IFERROR(SortData3[[#This Row],[Total Weight (write in number)]]-SortData3[[#This Row],[Container Tare Weight (do not edit)]],"")</f>
        <v/>
      </c>
    </row>
    <row r="94" spans="5:8" x14ac:dyDescent="0.25">
      <c r="E94" s="171"/>
      <c r="G94" s="173" t="str">
        <f>IFERROR(VLOOKUP(SortData3[[#This Row],[Container ID (select drop-down)]],TareWeight3[],2,FALSE),"")</f>
        <v/>
      </c>
      <c r="H94" s="173" t="str">
        <f>IFERROR(SortData3[[#This Row],[Total Weight (write in number)]]-SortData3[[#This Row],[Container Tare Weight (do not edit)]],"")</f>
        <v/>
      </c>
    </row>
    <row r="95" spans="5:8" x14ac:dyDescent="0.25">
      <c r="E95" s="171"/>
      <c r="G95" s="173" t="str">
        <f>IFERROR(VLOOKUP(SortData3[[#This Row],[Container ID (select drop-down)]],TareWeight3[],2,FALSE),"")</f>
        <v/>
      </c>
      <c r="H95" s="173" t="str">
        <f>IFERROR(SortData3[[#This Row],[Total Weight (write in number)]]-SortData3[[#This Row],[Container Tare Weight (do not edit)]],"")</f>
        <v/>
      </c>
    </row>
    <row r="96" spans="5:8" x14ac:dyDescent="0.25">
      <c r="E96" s="171"/>
      <c r="G96" s="173" t="str">
        <f>IFERROR(VLOOKUP(SortData3[[#This Row],[Container ID (select drop-down)]],TareWeight3[],2,FALSE),"")</f>
        <v/>
      </c>
      <c r="H96" s="173" t="str">
        <f>IFERROR(SortData3[[#This Row],[Total Weight (write in number)]]-SortData3[[#This Row],[Container Tare Weight (do not edit)]],"")</f>
        <v/>
      </c>
    </row>
    <row r="97" spans="5:8" x14ac:dyDescent="0.25">
      <c r="E97" s="171"/>
      <c r="G97" s="173" t="str">
        <f>IFERROR(VLOOKUP(SortData3[[#This Row],[Container ID (select drop-down)]],TareWeight3[],2,FALSE),"")</f>
        <v/>
      </c>
      <c r="H97" s="173" t="str">
        <f>IFERROR(SortData3[[#This Row],[Total Weight (write in number)]]-SortData3[[#This Row],[Container Tare Weight (do not edit)]],"")</f>
        <v/>
      </c>
    </row>
    <row r="98" spans="5:8" x14ac:dyDescent="0.25">
      <c r="E98" s="171"/>
      <c r="G98" s="173" t="str">
        <f>IFERROR(VLOOKUP(SortData3[[#This Row],[Container ID (select drop-down)]],TareWeight3[],2,FALSE),"")</f>
        <v/>
      </c>
      <c r="H98" s="173" t="str">
        <f>IFERROR(SortData3[[#This Row],[Total Weight (write in number)]]-SortData3[[#This Row],[Container Tare Weight (do not edit)]],"")</f>
        <v/>
      </c>
    </row>
    <row r="99" spans="5:8" x14ac:dyDescent="0.25">
      <c r="E99" s="171"/>
      <c r="G99" s="173" t="str">
        <f>IFERROR(VLOOKUP(SortData3[[#This Row],[Container ID (select drop-down)]],TareWeight3[],2,FALSE),"")</f>
        <v/>
      </c>
      <c r="H99" s="173" t="str">
        <f>IFERROR(SortData3[[#This Row],[Total Weight (write in number)]]-SortData3[[#This Row],[Container Tare Weight (do not edit)]],"")</f>
        <v/>
      </c>
    </row>
    <row r="100" spans="5:8" x14ac:dyDescent="0.25">
      <c r="E100" s="171"/>
      <c r="G100" s="173" t="str">
        <f>IFERROR(VLOOKUP(SortData3[[#This Row],[Container ID (select drop-down)]],TareWeight3[],2,FALSE),"")</f>
        <v/>
      </c>
      <c r="H100" s="173" t="str">
        <f>IFERROR(SortData3[[#This Row],[Total Weight (write in number)]]-SortData3[[#This Row],[Container Tare Weight (do not edit)]],"")</f>
        <v/>
      </c>
    </row>
    <row r="101" spans="5:8" x14ac:dyDescent="0.25">
      <c r="E101" s="171"/>
      <c r="G101" s="173" t="str">
        <f>IFERROR(VLOOKUP(SortData3[[#This Row],[Container ID (select drop-down)]],TareWeight3[],2,FALSE),"")</f>
        <v/>
      </c>
      <c r="H101" s="173" t="str">
        <f>IFERROR(SortData3[[#This Row],[Total Weight (write in number)]]-SortData3[[#This Row],[Container Tare Weight (do not edit)]],"")</f>
        <v/>
      </c>
    </row>
    <row r="102" spans="5:8" x14ac:dyDescent="0.25">
      <c r="E102" s="171"/>
      <c r="G102" s="173" t="str">
        <f>IFERROR(VLOOKUP(SortData3[[#This Row],[Container ID (select drop-down)]],TareWeight3[],2,FALSE),"")</f>
        <v/>
      </c>
      <c r="H102" s="173" t="str">
        <f>IFERROR(SortData3[[#This Row],[Total Weight (write in number)]]-SortData3[[#This Row],[Container Tare Weight (do not edit)]],"")</f>
        <v/>
      </c>
    </row>
    <row r="103" spans="5:8" x14ac:dyDescent="0.25">
      <c r="E103" s="171"/>
      <c r="G103" s="173" t="str">
        <f>IFERROR(VLOOKUP(SortData3[[#This Row],[Container ID (select drop-down)]],TareWeight3[],2,FALSE),"")</f>
        <v/>
      </c>
      <c r="H103" s="173" t="str">
        <f>IFERROR(SortData3[[#This Row],[Total Weight (write in number)]]-SortData3[[#This Row],[Container Tare Weight (do not edit)]],"")</f>
        <v/>
      </c>
    </row>
    <row r="104" spans="5:8" x14ac:dyDescent="0.25">
      <c r="E104" s="171"/>
      <c r="G104" s="173" t="str">
        <f>IFERROR(VLOOKUP(SortData3[[#This Row],[Container ID (select drop-down)]],TareWeight3[],2,FALSE),"")</f>
        <v/>
      </c>
      <c r="H104" s="173" t="str">
        <f>IFERROR(SortData3[[#This Row],[Total Weight (write in number)]]-SortData3[[#This Row],[Container Tare Weight (do not edit)]],"")</f>
        <v/>
      </c>
    </row>
    <row r="105" spans="5:8" x14ac:dyDescent="0.25">
      <c r="E105" s="171"/>
      <c r="G105" s="173" t="str">
        <f>IFERROR(VLOOKUP(SortData3[[#This Row],[Container ID (select drop-down)]],TareWeight3[],2,FALSE),"")</f>
        <v/>
      </c>
      <c r="H105" s="173" t="str">
        <f>IFERROR(SortData3[[#This Row],[Total Weight (write in number)]]-SortData3[[#This Row],[Container Tare Weight (do not edit)]],"")</f>
        <v/>
      </c>
    </row>
    <row r="106" spans="5:8" x14ac:dyDescent="0.25">
      <c r="E106" s="171"/>
      <c r="G106" s="173" t="str">
        <f>IFERROR(VLOOKUP(SortData3[[#This Row],[Container ID (select drop-down)]],TareWeight3[],2,FALSE),"")</f>
        <v/>
      </c>
      <c r="H106" s="173" t="str">
        <f>IFERROR(SortData3[[#This Row],[Total Weight (write in number)]]-SortData3[[#This Row],[Container Tare Weight (do not edit)]],"")</f>
        <v/>
      </c>
    </row>
    <row r="107" spans="5:8" x14ac:dyDescent="0.25">
      <c r="E107" s="171"/>
      <c r="G107" s="173" t="str">
        <f>IFERROR(VLOOKUP(SortData3[[#This Row],[Container ID (select drop-down)]],TareWeight3[],2,FALSE),"")</f>
        <v/>
      </c>
      <c r="H107" s="173" t="str">
        <f>IFERROR(SortData3[[#This Row],[Total Weight (write in number)]]-SortData3[[#This Row],[Container Tare Weight (do not edit)]],"")</f>
        <v/>
      </c>
    </row>
    <row r="108" spans="5:8" x14ac:dyDescent="0.25">
      <c r="E108" s="171"/>
      <c r="G108" s="173" t="str">
        <f>IFERROR(VLOOKUP(SortData3[[#This Row],[Container ID (select drop-down)]],TareWeight3[],2,FALSE),"")</f>
        <v/>
      </c>
      <c r="H108" s="173" t="str">
        <f>IFERROR(SortData3[[#This Row],[Total Weight (write in number)]]-SortData3[[#This Row],[Container Tare Weight (do not edit)]],"")</f>
        <v/>
      </c>
    </row>
    <row r="109" spans="5:8" x14ac:dyDescent="0.25">
      <c r="E109" s="171"/>
      <c r="G109" s="173" t="str">
        <f>IFERROR(VLOOKUP(SortData3[[#This Row],[Container ID (select drop-down)]],TareWeight3[],2,FALSE),"")</f>
        <v/>
      </c>
      <c r="H109" s="173" t="str">
        <f>IFERROR(SortData3[[#This Row],[Total Weight (write in number)]]-SortData3[[#This Row],[Container Tare Weight (do not edit)]],"")</f>
        <v/>
      </c>
    </row>
    <row r="110" spans="5:8" x14ac:dyDescent="0.25">
      <c r="E110" s="171"/>
      <c r="G110" s="173" t="str">
        <f>IFERROR(VLOOKUP(SortData3[[#This Row],[Container ID (select drop-down)]],TareWeight3[],2,FALSE),"")</f>
        <v/>
      </c>
      <c r="H110" s="173" t="str">
        <f>IFERROR(SortData3[[#This Row],[Total Weight (write in number)]]-SortData3[[#This Row],[Container Tare Weight (do not edit)]],"")</f>
        <v/>
      </c>
    </row>
  </sheetData>
  <sheetProtection sheet="1" objects="1" scenarios="1" selectLockedCells="1"/>
  <dataValidations count="3">
    <dataValidation type="list" allowBlank="1" showInputMessage="1" showErrorMessage="1" sqref="C11:C110" xr:uid="{BEE52CBA-BAED-419D-AF95-CEC8B84DD043}">
      <formula1>INDIRECT(B11)</formula1>
    </dataValidation>
    <dataValidation type="decimal" allowBlank="1" showInputMessage="1" showErrorMessage="1" error="Please enter only a numerical value." sqref="E11:E110" xr:uid="{7AE4BD2B-241D-4F84-882C-421902332DD5}">
      <formula1>-10000000000000</formula1>
      <formula2>100000000000000</formula2>
    </dataValidation>
    <dataValidation type="list" allowBlank="1" showInputMessage="1" showErrorMessage="1" sqref="B11:B110" xr:uid="{5BC24F7B-5A0B-420A-8252-D56F0112CD49}">
      <formula1>WasteType</formula1>
    </dataValidation>
  </dataValidations>
  <pageMargins left="0.7" right="0.7" top="0.75" bottom="0.75" header="0.3" footer="0.3"/>
  <pageSetup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B76E3B89-5B17-4F6A-9F42-5FC2480ECDAF}">
          <x14:formula1>
            <xm:f>'Waste Types(to Hide)'!$G$3:$G$8</xm:f>
          </x14:formula1>
          <xm:sqref>A11:A110</xm:sqref>
        </x14:dataValidation>
        <x14:dataValidation type="list" allowBlank="1" showInputMessage="1" showErrorMessage="1" xr:uid="{1661D24F-2C92-4E7E-AAEE-F3849ED6090A}">
          <x14:formula1>
            <xm:f>'Tare Weights'!$A$12:$A$86</xm:f>
          </x14:formula1>
          <xm:sqref>F11:F110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83D38-34EA-41CB-A227-1F87352F5457}">
  <sheetPr>
    <tabColor theme="5"/>
  </sheetPr>
  <dimension ref="A1:H110"/>
  <sheetViews>
    <sheetView showGridLines="0" zoomScale="90" zoomScaleNormal="90" workbookViewId="0">
      <selection activeCell="B8" sqref="B8"/>
    </sheetView>
  </sheetViews>
  <sheetFormatPr defaultColWidth="8.59765625" defaultRowHeight="13.8" x14ac:dyDescent="0.25"/>
  <cols>
    <col min="1" max="1" width="27.19921875" style="160" customWidth="1"/>
    <col min="2" max="2" width="15.59765625" style="160" customWidth="1"/>
    <col min="3" max="3" width="24.09765625" style="162" customWidth="1"/>
    <col min="4" max="4" width="23.19921875" style="160" bestFit="1" customWidth="1"/>
    <col min="5" max="5" width="15.19921875" style="160" customWidth="1"/>
    <col min="6" max="6" width="11.69921875" style="162" customWidth="1"/>
    <col min="7" max="7" width="16.69921875" style="162" customWidth="1"/>
    <col min="8" max="8" width="12.09765625" style="162" customWidth="1"/>
    <col min="9" max="16384" width="8.59765625" style="160"/>
  </cols>
  <sheetData>
    <row r="1" spans="1:8" ht="18" x14ac:dyDescent="0.35">
      <c r="A1" s="135" t="s">
        <v>232</v>
      </c>
      <c r="B1" s="136"/>
      <c r="C1" s="158"/>
      <c r="D1" s="136"/>
      <c r="E1" s="136"/>
      <c r="F1" s="136"/>
      <c r="G1" s="136"/>
      <c r="H1" s="159"/>
    </row>
    <row r="2" spans="1:8" ht="146.69999999999999" customHeight="1" x14ac:dyDescent="0.35">
      <c r="A2" s="161"/>
    </row>
    <row r="3" spans="1:8" ht="21.6" customHeight="1" x14ac:dyDescent="0.35">
      <c r="A3" s="161"/>
    </row>
    <row r="4" spans="1:8" ht="19.5" customHeight="1" x14ac:dyDescent="0.35">
      <c r="A4" s="161"/>
    </row>
    <row r="5" spans="1:8" ht="19.5" customHeight="1" x14ac:dyDescent="0.35">
      <c r="A5" s="163" t="s">
        <v>211</v>
      </c>
      <c r="B5" s="164"/>
    </row>
    <row r="6" spans="1:8" ht="19.5" customHeight="1" x14ac:dyDescent="0.35">
      <c r="A6" s="163" t="s">
        <v>233</v>
      </c>
      <c r="B6" s="164" t="s">
        <v>127</v>
      </c>
    </row>
    <row r="7" spans="1:8" ht="18" x14ac:dyDescent="0.35">
      <c r="A7" s="163" t="s">
        <v>215</v>
      </c>
      <c r="B7" s="165">
        <f>'Sampling Plan &amp; Pre-Sort Weight'!B4</f>
        <v>0</v>
      </c>
    </row>
    <row r="8" spans="1:8" ht="18" x14ac:dyDescent="0.35">
      <c r="A8" s="166" t="s">
        <v>234</v>
      </c>
      <c r="B8" s="167"/>
    </row>
    <row r="10" spans="1:8" s="170" customFormat="1" ht="41.4" x14ac:dyDescent="0.25">
      <c r="A10" s="168" t="s">
        <v>235</v>
      </c>
      <c r="B10" s="168" t="s">
        <v>236</v>
      </c>
      <c r="C10" s="168" t="s">
        <v>237</v>
      </c>
      <c r="D10" s="168" t="s">
        <v>238</v>
      </c>
      <c r="E10" s="169" t="s">
        <v>239</v>
      </c>
      <c r="F10" s="168" t="s">
        <v>240</v>
      </c>
      <c r="G10" s="172" t="s">
        <v>230</v>
      </c>
      <c r="H10" s="172" t="s">
        <v>231</v>
      </c>
    </row>
    <row r="11" spans="1:8" x14ac:dyDescent="0.25">
      <c r="E11" s="171"/>
      <c r="G11" s="173" t="str">
        <f>IFERROR(VLOOKUP(SortData4[[#This Row],[Container ID (select drop-down)]],TareWeight4[],2,FALSE),"")</f>
        <v/>
      </c>
      <c r="H11" s="173" t="str">
        <f>IFERROR(SortData4[[#This Row],[Total Weight (write in number)]]-SortData4[[#This Row],[Container Tare Weight (do not edit)]],"")</f>
        <v/>
      </c>
    </row>
    <row r="12" spans="1:8" x14ac:dyDescent="0.25">
      <c r="E12" s="171"/>
      <c r="G12" s="173" t="str">
        <f>IFERROR(VLOOKUP(SortData4[[#This Row],[Container ID (select drop-down)]],TareWeight4[],2,FALSE),"")</f>
        <v/>
      </c>
      <c r="H12" s="173" t="str">
        <f>IFERROR(SortData4[[#This Row],[Total Weight (write in number)]]-SortData4[[#This Row],[Container Tare Weight (do not edit)]],"")</f>
        <v/>
      </c>
    </row>
    <row r="13" spans="1:8" x14ac:dyDescent="0.25">
      <c r="E13" s="171"/>
      <c r="G13" s="173" t="str">
        <f>IFERROR(VLOOKUP(SortData4[[#This Row],[Container ID (select drop-down)]],TareWeight4[],2,FALSE),"")</f>
        <v/>
      </c>
      <c r="H13" s="173" t="str">
        <f>IFERROR(SortData4[[#This Row],[Total Weight (write in number)]]-SortData4[[#This Row],[Container Tare Weight (do not edit)]],"")</f>
        <v/>
      </c>
    </row>
    <row r="14" spans="1:8" x14ac:dyDescent="0.25">
      <c r="E14" s="171"/>
      <c r="G14" s="173" t="str">
        <f>IFERROR(VLOOKUP(SortData4[[#This Row],[Container ID (select drop-down)]],TareWeight4[],2,FALSE),"")</f>
        <v/>
      </c>
      <c r="H14" s="173" t="str">
        <f>IFERROR(SortData4[[#This Row],[Total Weight (write in number)]]-SortData4[[#This Row],[Container Tare Weight (do not edit)]],"")</f>
        <v/>
      </c>
    </row>
    <row r="15" spans="1:8" x14ac:dyDescent="0.25">
      <c r="E15" s="171"/>
      <c r="G15" s="173" t="str">
        <f>IFERROR(VLOOKUP(SortData4[[#This Row],[Container ID (select drop-down)]],TareWeight4[],2,FALSE),"")</f>
        <v/>
      </c>
      <c r="H15" s="173" t="str">
        <f>IFERROR(SortData4[[#This Row],[Total Weight (write in number)]]-SortData4[[#This Row],[Container Tare Weight (do not edit)]],"")</f>
        <v/>
      </c>
    </row>
    <row r="16" spans="1:8" x14ac:dyDescent="0.25">
      <c r="E16" s="171"/>
      <c r="G16" s="173" t="str">
        <f>IFERROR(VLOOKUP(SortData4[[#This Row],[Container ID (select drop-down)]],TareWeight4[],2,FALSE),"")</f>
        <v/>
      </c>
      <c r="H16" s="173" t="str">
        <f>IFERROR(SortData4[[#This Row],[Total Weight (write in number)]]-SortData4[[#This Row],[Container Tare Weight (do not edit)]],"")</f>
        <v/>
      </c>
    </row>
    <row r="17" spans="5:8" x14ac:dyDescent="0.25">
      <c r="E17" s="171"/>
      <c r="G17" s="173" t="str">
        <f>IFERROR(VLOOKUP(SortData4[[#This Row],[Container ID (select drop-down)]],TareWeight4[],2,FALSE),"")</f>
        <v/>
      </c>
      <c r="H17" s="173" t="str">
        <f>IFERROR(SortData4[[#This Row],[Total Weight (write in number)]]-SortData4[[#This Row],[Container Tare Weight (do not edit)]],"")</f>
        <v/>
      </c>
    </row>
    <row r="18" spans="5:8" x14ac:dyDescent="0.25">
      <c r="E18" s="171"/>
      <c r="G18" s="173" t="str">
        <f>IFERROR(VLOOKUP(SortData4[[#This Row],[Container ID (select drop-down)]],TareWeight4[],2,FALSE),"")</f>
        <v/>
      </c>
      <c r="H18" s="173" t="str">
        <f>IFERROR(SortData4[[#This Row],[Total Weight (write in number)]]-SortData4[[#This Row],[Container Tare Weight (do not edit)]],"")</f>
        <v/>
      </c>
    </row>
    <row r="19" spans="5:8" x14ac:dyDescent="0.25">
      <c r="E19" s="171"/>
      <c r="G19" s="173" t="str">
        <f>IFERROR(VLOOKUP(SortData4[[#This Row],[Container ID (select drop-down)]],TareWeight4[],2,FALSE),"")</f>
        <v/>
      </c>
      <c r="H19" s="173" t="str">
        <f>IFERROR(SortData4[[#This Row],[Total Weight (write in number)]]-SortData4[[#This Row],[Container Tare Weight (do not edit)]],"")</f>
        <v/>
      </c>
    </row>
    <row r="20" spans="5:8" x14ac:dyDescent="0.25">
      <c r="E20" s="171"/>
      <c r="G20" s="173" t="str">
        <f>IFERROR(VLOOKUP(SortData4[[#This Row],[Container ID (select drop-down)]],TareWeight4[],2,FALSE),"")</f>
        <v/>
      </c>
      <c r="H20" s="173" t="str">
        <f>IFERROR(SortData4[[#This Row],[Total Weight (write in number)]]-SortData4[[#This Row],[Container Tare Weight (do not edit)]],"")</f>
        <v/>
      </c>
    </row>
    <row r="21" spans="5:8" x14ac:dyDescent="0.25">
      <c r="E21" s="171"/>
      <c r="G21" s="173" t="str">
        <f>IFERROR(VLOOKUP(SortData4[[#This Row],[Container ID (select drop-down)]],TareWeight4[],2,FALSE),"")</f>
        <v/>
      </c>
      <c r="H21" s="173" t="str">
        <f>IFERROR(SortData4[[#This Row],[Total Weight (write in number)]]-SortData4[[#This Row],[Container Tare Weight (do not edit)]],"")</f>
        <v/>
      </c>
    </row>
    <row r="22" spans="5:8" x14ac:dyDescent="0.25">
      <c r="E22" s="171"/>
      <c r="G22" s="173" t="str">
        <f>IFERROR(VLOOKUP(SortData4[[#This Row],[Container ID (select drop-down)]],TareWeight4[],2,FALSE),"")</f>
        <v/>
      </c>
      <c r="H22" s="173" t="str">
        <f>IFERROR(SortData4[[#This Row],[Total Weight (write in number)]]-SortData4[[#This Row],[Container Tare Weight (do not edit)]],"")</f>
        <v/>
      </c>
    </row>
    <row r="23" spans="5:8" x14ac:dyDescent="0.25">
      <c r="E23" s="171"/>
      <c r="G23" s="173" t="str">
        <f>IFERROR(VLOOKUP(SortData4[[#This Row],[Container ID (select drop-down)]],TareWeight4[],2,FALSE),"")</f>
        <v/>
      </c>
      <c r="H23" s="173" t="str">
        <f>IFERROR(SortData4[[#This Row],[Total Weight (write in number)]]-SortData4[[#This Row],[Container Tare Weight (do not edit)]],"")</f>
        <v/>
      </c>
    </row>
    <row r="24" spans="5:8" x14ac:dyDescent="0.25">
      <c r="E24" s="171"/>
      <c r="G24" s="173" t="str">
        <f>IFERROR(VLOOKUP(SortData4[[#This Row],[Container ID (select drop-down)]],TareWeight4[],2,FALSE),"")</f>
        <v/>
      </c>
      <c r="H24" s="173" t="str">
        <f>IFERROR(SortData4[[#This Row],[Total Weight (write in number)]]-SortData4[[#This Row],[Container Tare Weight (do not edit)]],"")</f>
        <v/>
      </c>
    </row>
    <row r="25" spans="5:8" x14ac:dyDescent="0.25">
      <c r="E25" s="171"/>
      <c r="G25" s="173" t="str">
        <f>IFERROR(VLOOKUP(SortData4[[#This Row],[Container ID (select drop-down)]],TareWeight4[],2,FALSE),"")</f>
        <v/>
      </c>
      <c r="H25" s="173" t="str">
        <f>IFERROR(SortData4[[#This Row],[Total Weight (write in number)]]-SortData4[[#This Row],[Container Tare Weight (do not edit)]],"")</f>
        <v/>
      </c>
    </row>
    <row r="26" spans="5:8" x14ac:dyDescent="0.25">
      <c r="E26" s="171"/>
      <c r="G26" s="173" t="str">
        <f>IFERROR(VLOOKUP(SortData4[[#This Row],[Container ID (select drop-down)]],TareWeight4[],2,FALSE),"")</f>
        <v/>
      </c>
      <c r="H26" s="173" t="str">
        <f>IFERROR(SortData4[[#This Row],[Total Weight (write in number)]]-SortData4[[#This Row],[Container Tare Weight (do not edit)]],"")</f>
        <v/>
      </c>
    </row>
    <row r="27" spans="5:8" x14ac:dyDescent="0.25">
      <c r="E27" s="171"/>
      <c r="G27" s="173" t="str">
        <f>IFERROR(VLOOKUP(SortData4[[#This Row],[Container ID (select drop-down)]],TareWeight4[],2,FALSE),"")</f>
        <v/>
      </c>
      <c r="H27" s="173" t="str">
        <f>IFERROR(SortData4[[#This Row],[Total Weight (write in number)]]-SortData4[[#This Row],[Container Tare Weight (do not edit)]],"")</f>
        <v/>
      </c>
    </row>
    <row r="28" spans="5:8" x14ac:dyDescent="0.25">
      <c r="E28" s="171"/>
      <c r="G28" s="173" t="str">
        <f>IFERROR(VLOOKUP(SortData4[[#This Row],[Container ID (select drop-down)]],TareWeight4[],2,FALSE),"")</f>
        <v/>
      </c>
      <c r="H28" s="173" t="str">
        <f>IFERROR(SortData4[[#This Row],[Total Weight (write in number)]]-SortData4[[#This Row],[Container Tare Weight (do not edit)]],"")</f>
        <v/>
      </c>
    </row>
    <row r="29" spans="5:8" x14ac:dyDescent="0.25">
      <c r="E29" s="171"/>
      <c r="G29" s="173" t="str">
        <f>IFERROR(VLOOKUP(SortData4[[#This Row],[Container ID (select drop-down)]],TareWeight4[],2,FALSE),"")</f>
        <v/>
      </c>
      <c r="H29" s="173" t="str">
        <f>IFERROR(SortData4[[#This Row],[Total Weight (write in number)]]-SortData4[[#This Row],[Container Tare Weight (do not edit)]],"")</f>
        <v/>
      </c>
    </row>
    <row r="30" spans="5:8" x14ac:dyDescent="0.25">
      <c r="E30" s="171"/>
      <c r="G30" s="173" t="str">
        <f>IFERROR(VLOOKUP(SortData4[[#This Row],[Container ID (select drop-down)]],TareWeight4[],2,FALSE),"")</f>
        <v/>
      </c>
      <c r="H30" s="173" t="str">
        <f>IFERROR(SortData4[[#This Row],[Total Weight (write in number)]]-SortData4[[#This Row],[Container Tare Weight (do not edit)]],"")</f>
        <v/>
      </c>
    </row>
    <row r="31" spans="5:8" x14ac:dyDescent="0.25">
      <c r="E31" s="171"/>
      <c r="G31" s="173" t="str">
        <f>IFERROR(VLOOKUP(SortData4[[#This Row],[Container ID (select drop-down)]],TareWeight4[],2,FALSE),"")</f>
        <v/>
      </c>
      <c r="H31" s="173" t="str">
        <f>IFERROR(SortData4[[#This Row],[Total Weight (write in number)]]-SortData4[[#This Row],[Container Tare Weight (do not edit)]],"")</f>
        <v/>
      </c>
    </row>
    <row r="32" spans="5:8" x14ac:dyDescent="0.25">
      <c r="E32" s="171"/>
      <c r="G32" s="173" t="str">
        <f>IFERROR(VLOOKUP(SortData4[[#This Row],[Container ID (select drop-down)]],TareWeight4[],2,FALSE),"")</f>
        <v/>
      </c>
      <c r="H32" s="173" t="str">
        <f>IFERROR(SortData4[[#This Row],[Total Weight (write in number)]]-SortData4[[#This Row],[Container Tare Weight (do not edit)]],"")</f>
        <v/>
      </c>
    </row>
    <row r="33" spans="5:8" x14ac:dyDescent="0.25">
      <c r="E33" s="171"/>
      <c r="G33" s="173" t="str">
        <f>IFERROR(VLOOKUP(SortData4[[#This Row],[Container ID (select drop-down)]],TareWeight4[],2,FALSE),"")</f>
        <v/>
      </c>
      <c r="H33" s="173" t="str">
        <f>IFERROR(SortData4[[#This Row],[Total Weight (write in number)]]-SortData4[[#This Row],[Container Tare Weight (do not edit)]],"")</f>
        <v/>
      </c>
    </row>
    <row r="34" spans="5:8" x14ac:dyDescent="0.25">
      <c r="E34" s="171"/>
      <c r="G34" s="173" t="str">
        <f>IFERROR(VLOOKUP(SortData4[[#This Row],[Container ID (select drop-down)]],TareWeight4[],2,FALSE),"")</f>
        <v/>
      </c>
      <c r="H34" s="173" t="str">
        <f>IFERROR(SortData4[[#This Row],[Total Weight (write in number)]]-SortData4[[#This Row],[Container Tare Weight (do not edit)]],"")</f>
        <v/>
      </c>
    </row>
    <row r="35" spans="5:8" x14ac:dyDescent="0.25">
      <c r="E35" s="171"/>
      <c r="G35" s="173" t="str">
        <f>IFERROR(VLOOKUP(SortData4[[#This Row],[Container ID (select drop-down)]],TareWeight4[],2,FALSE),"")</f>
        <v/>
      </c>
      <c r="H35" s="173" t="str">
        <f>IFERROR(SortData4[[#This Row],[Total Weight (write in number)]]-SortData4[[#This Row],[Container Tare Weight (do not edit)]],"")</f>
        <v/>
      </c>
    </row>
    <row r="36" spans="5:8" x14ac:dyDescent="0.25">
      <c r="E36" s="171"/>
      <c r="G36" s="173" t="str">
        <f>IFERROR(VLOOKUP(SortData4[[#This Row],[Container ID (select drop-down)]],TareWeight4[],2,FALSE),"")</f>
        <v/>
      </c>
      <c r="H36" s="173" t="str">
        <f>IFERROR(SortData4[[#This Row],[Total Weight (write in number)]]-SortData4[[#This Row],[Container Tare Weight (do not edit)]],"")</f>
        <v/>
      </c>
    </row>
    <row r="37" spans="5:8" x14ac:dyDescent="0.25">
      <c r="E37" s="171"/>
      <c r="G37" s="173" t="str">
        <f>IFERROR(VLOOKUP(SortData4[[#This Row],[Container ID (select drop-down)]],TareWeight4[],2,FALSE),"")</f>
        <v/>
      </c>
      <c r="H37" s="173" t="str">
        <f>IFERROR(SortData4[[#This Row],[Total Weight (write in number)]]-SortData4[[#This Row],[Container Tare Weight (do not edit)]],"")</f>
        <v/>
      </c>
    </row>
    <row r="38" spans="5:8" x14ac:dyDescent="0.25">
      <c r="E38" s="171"/>
      <c r="G38" s="173" t="str">
        <f>IFERROR(VLOOKUP(SortData4[[#This Row],[Container ID (select drop-down)]],TareWeight4[],2,FALSE),"")</f>
        <v/>
      </c>
      <c r="H38" s="173" t="str">
        <f>IFERROR(SortData4[[#This Row],[Total Weight (write in number)]]-SortData4[[#This Row],[Container Tare Weight (do not edit)]],"")</f>
        <v/>
      </c>
    </row>
    <row r="39" spans="5:8" x14ac:dyDescent="0.25">
      <c r="E39" s="171"/>
      <c r="G39" s="173" t="str">
        <f>IFERROR(VLOOKUP(SortData4[[#This Row],[Container ID (select drop-down)]],TareWeight4[],2,FALSE),"")</f>
        <v/>
      </c>
      <c r="H39" s="173" t="str">
        <f>IFERROR(SortData4[[#This Row],[Total Weight (write in number)]]-SortData4[[#This Row],[Container Tare Weight (do not edit)]],"")</f>
        <v/>
      </c>
    </row>
    <row r="40" spans="5:8" x14ac:dyDescent="0.25">
      <c r="E40" s="171"/>
      <c r="G40" s="173" t="str">
        <f>IFERROR(VLOOKUP(SortData4[[#This Row],[Container ID (select drop-down)]],TareWeight4[],2,FALSE),"")</f>
        <v/>
      </c>
      <c r="H40" s="173" t="str">
        <f>IFERROR(SortData4[[#This Row],[Total Weight (write in number)]]-SortData4[[#This Row],[Container Tare Weight (do not edit)]],"")</f>
        <v/>
      </c>
    </row>
    <row r="41" spans="5:8" x14ac:dyDescent="0.25">
      <c r="E41" s="171"/>
      <c r="G41" s="173" t="str">
        <f>IFERROR(VLOOKUP(SortData4[[#This Row],[Container ID (select drop-down)]],TareWeight4[],2,FALSE),"")</f>
        <v/>
      </c>
      <c r="H41" s="173" t="str">
        <f>IFERROR(SortData4[[#This Row],[Total Weight (write in number)]]-SortData4[[#This Row],[Container Tare Weight (do not edit)]],"")</f>
        <v/>
      </c>
    </row>
    <row r="42" spans="5:8" x14ac:dyDescent="0.25">
      <c r="E42" s="171"/>
      <c r="G42" s="173" t="str">
        <f>IFERROR(VLOOKUP(SortData4[[#This Row],[Container ID (select drop-down)]],TareWeight4[],2,FALSE),"")</f>
        <v/>
      </c>
      <c r="H42" s="173" t="str">
        <f>IFERROR(SortData4[[#This Row],[Total Weight (write in number)]]-SortData4[[#This Row],[Container Tare Weight (do not edit)]],"")</f>
        <v/>
      </c>
    </row>
    <row r="43" spans="5:8" x14ac:dyDescent="0.25">
      <c r="E43" s="171"/>
      <c r="G43" s="173" t="str">
        <f>IFERROR(VLOOKUP(SortData4[[#This Row],[Container ID (select drop-down)]],TareWeight4[],2,FALSE),"")</f>
        <v/>
      </c>
      <c r="H43" s="173" t="str">
        <f>IFERROR(SortData4[[#This Row],[Total Weight (write in number)]]-SortData4[[#This Row],[Container Tare Weight (do not edit)]],"")</f>
        <v/>
      </c>
    </row>
    <row r="44" spans="5:8" x14ac:dyDescent="0.25">
      <c r="E44" s="171"/>
      <c r="G44" s="173" t="str">
        <f>IFERROR(VLOOKUP(SortData4[[#This Row],[Container ID (select drop-down)]],TareWeight4[],2,FALSE),"")</f>
        <v/>
      </c>
      <c r="H44" s="173" t="str">
        <f>IFERROR(SortData4[[#This Row],[Total Weight (write in number)]]-SortData4[[#This Row],[Container Tare Weight (do not edit)]],"")</f>
        <v/>
      </c>
    </row>
    <row r="45" spans="5:8" x14ac:dyDescent="0.25">
      <c r="E45" s="171"/>
      <c r="G45" s="173" t="str">
        <f>IFERROR(VLOOKUP(SortData4[[#This Row],[Container ID (select drop-down)]],TareWeight4[],2,FALSE),"")</f>
        <v/>
      </c>
      <c r="H45" s="173" t="str">
        <f>IFERROR(SortData4[[#This Row],[Total Weight (write in number)]]-SortData4[[#This Row],[Container Tare Weight (do not edit)]],"")</f>
        <v/>
      </c>
    </row>
    <row r="46" spans="5:8" x14ac:dyDescent="0.25">
      <c r="E46" s="171"/>
      <c r="G46" s="173" t="str">
        <f>IFERROR(VLOOKUP(SortData4[[#This Row],[Container ID (select drop-down)]],TareWeight4[],2,FALSE),"")</f>
        <v/>
      </c>
      <c r="H46" s="173" t="str">
        <f>IFERROR(SortData4[[#This Row],[Total Weight (write in number)]]-SortData4[[#This Row],[Container Tare Weight (do not edit)]],"")</f>
        <v/>
      </c>
    </row>
    <row r="47" spans="5:8" x14ac:dyDescent="0.25">
      <c r="E47" s="171"/>
      <c r="G47" s="173" t="str">
        <f>IFERROR(VLOOKUP(SortData4[[#This Row],[Container ID (select drop-down)]],TareWeight4[],2,FALSE),"")</f>
        <v/>
      </c>
      <c r="H47" s="173" t="str">
        <f>IFERROR(SortData4[[#This Row],[Total Weight (write in number)]]-SortData4[[#This Row],[Container Tare Weight (do not edit)]],"")</f>
        <v/>
      </c>
    </row>
    <row r="48" spans="5:8" x14ac:dyDescent="0.25">
      <c r="E48" s="171"/>
      <c r="G48" s="173" t="str">
        <f>IFERROR(VLOOKUP(SortData4[[#This Row],[Container ID (select drop-down)]],TareWeight4[],2,FALSE),"")</f>
        <v/>
      </c>
      <c r="H48" s="173" t="str">
        <f>IFERROR(SortData4[[#This Row],[Total Weight (write in number)]]-SortData4[[#This Row],[Container Tare Weight (do not edit)]],"")</f>
        <v/>
      </c>
    </row>
    <row r="49" spans="5:8" x14ac:dyDescent="0.25">
      <c r="E49" s="171"/>
      <c r="G49" s="173" t="str">
        <f>IFERROR(VLOOKUP(SortData4[[#This Row],[Container ID (select drop-down)]],TareWeight4[],2,FALSE),"")</f>
        <v/>
      </c>
      <c r="H49" s="173" t="str">
        <f>IFERROR(SortData4[[#This Row],[Total Weight (write in number)]]-SortData4[[#This Row],[Container Tare Weight (do not edit)]],"")</f>
        <v/>
      </c>
    </row>
    <row r="50" spans="5:8" x14ac:dyDescent="0.25">
      <c r="E50" s="171"/>
      <c r="G50" s="173" t="str">
        <f>IFERROR(VLOOKUP(SortData4[[#This Row],[Container ID (select drop-down)]],TareWeight4[],2,FALSE),"")</f>
        <v/>
      </c>
      <c r="H50" s="173" t="str">
        <f>IFERROR(SortData4[[#This Row],[Total Weight (write in number)]]-SortData4[[#This Row],[Container Tare Weight (do not edit)]],"")</f>
        <v/>
      </c>
    </row>
    <row r="51" spans="5:8" x14ac:dyDescent="0.25">
      <c r="E51" s="171"/>
      <c r="G51" s="173" t="str">
        <f>IFERROR(VLOOKUP(SortData4[[#This Row],[Container ID (select drop-down)]],TareWeight4[],2,FALSE),"")</f>
        <v/>
      </c>
      <c r="H51" s="173" t="str">
        <f>IFERROR(SortData4[[#This Row],[Total Weight (write in number)]]-SortData4[[#This Row],[Container Tare Weight (do not edit)]],"")</f>
        <v/>
      </c>
    </row>
    <row r="52" spans="5:8" x14ac:dyDescent="0.25">
      <c r="E52" s="171"/>
      <c r="G52" s="173" t="str">
        <f>IFERROR(VLOOKUP(SortData4[[#This Row],[Container ID (select drop-down)]],TareWeight4[],2,FALSE),"")</f>
        <v/>
      </c>
      <c r="H52" s="173" t="str">
        <f>IFERROR(SortData4[[#This Row],[Total Weight (write in number)]]-SortData4[[#This Row],[Container Tare Weight (do not edit)]],"")</f>
        <v/>
      </c>
    </row>
    <row r="53" spans="5:8" x14ac:dyDescent="0.25">
      <c r="E53" s="171"/>
      <c r="G53" s="173" t="str">
        <f>IFERROR(VLOOKUP(SortData4[[#This Row],[Container ID (select drop-down)]],TareWeight4[],2,FALSE),"")</f>
        <v/>
      </c>
      <c r="H53" s="173" t="str">
        <f>IFERROR(SortData4[[#This Row],[Total Weight (write in number)]]-SortData4[[#This Row],[Container Tare Weight (do not edit)]],"")</f>
        <v/>
      </c>
    </row>
    <row r="54" spans="5:8" x14ac:dyDescent="0.25">
      <c r="E54" s="171"/>
      <c r="G54" s="173" t="str">
        <f>IFERROR(VLOOKUP(SortData4[[#This Row],[Container ID (select drop-down)]],TareWeight4[],2,FALSE),"")</f>
        <v/>
      </c>
      <c r="H54" s="173" t="str">
        <f>IFERROR(SortData4[[#This Row],[Total Weight (write in number)]]-SortData4[[#This Row],[Container Tare Weight (do not edit)]],"")</f>
        <v/>
      </c>
    </row>
    <row r="55" spans="5:8" x14ac:dyDescent="0.25">
      <c r="E55" s="171"/>
      <c r="G55" s="173" t="str">
        <f>IFERROR(VLOOKUP(SortData4[[#This Row],[Container ID (select drop-down)]],TareWeight4[],2,FALSE),"")</f>
        <v/>
      </c>
      <c r="H55" s="173" t="str">
        <f>IFERROR(SortData4[[#This Row],[Total Weight (write in number)]]-SortData4[[#This Row],[Container Tare Weight (do not edit)]],"")</f>
        <v/>
      </c>
    </row>
    <row r="56" spans="5:8" x14ac:dyDescent="0.25">
      <c r="E56" s="171"/>
      <c r="G56" s="173" t="str">
        <f>IFERROR(VLOOKUP(SortData4[[#This Row],[Container ID (select drop-down)]],TareWeight4[],2,FALSE),"")</f>
        <v/>
      </c>
      <c r="H56" s="173" t="str">
        <f>IFERROR(SortData4[[#This Row],[Total Weight (write in number)]]-SortData4[[#This Row],[Container Tare Weight (do not edit)]],"")</f>
        <v/>
      </c>
    </row>
    <row r="57" spans="5:8" x14ac:dyDescent="0.25">
      <c r="E57" s="171"/>
      <c r="G57" s="173" t="str">
        <f>IFERROR(VLOOKUP(SortData4[[#This Row],[Container ID (select drop-down)]],TareWeight4[],2,FALSE),"")</f>
        <v/>
      </c>
      <c r="H57" s="173" t="str">
        <f>IFERROR(SortData4[[#This Row],[Total Weight (write in number)]]-SortData4[[#This Row],[Container Tare Weight (do not edit)]],"")</f>
        <v/>
      </c>
    </row>
    <row r="58" spans="5:8" x14ac:dyDescent="0.25">
      <c r="E58" s="171"/>
      <c r="G58" s="173" t="str">
        <f>IFERROR(VLOOKUP(SortData4[[#This Row],[Container ID (select drop-down)]],TareWeight4[],2,FALSE),"")</f>
        <v/>
      </c>
      <c r="H58" s="173" t="str">
        <f>IFERROR(SortData4[[#This Row],[Total Weight (write in number)]]-SortData4[[#This Row],[Container Tare Weight (do not edit)]],"")</f>
        <v/>
      </c>
    </row>
    <row r="59" spans="5:8" x14ac:dyDescent="0.25">
      <c r="E59" s="171"/>
      <c r="G59" s="173" t="str">
        <f>IFERROR(VLOOKUP(SortData4[[#This Row],[Container ID (select drop-down)]],TareWeight4[],2,FALSE),"")</f>
        <v/>
      </c>
      <c r="H59" s="173" t="str">
        <f>IFERROR(SortData4[[#This Row],[Total Weight (write in number)]]-SortData4[[#This Row],[Container Tare Weight (do not edit)]],"")</f>
        <v/>
      </c>
    </row>
    <row r="60" spans="5:8" x14ac:dyDescent="0.25">
      <c r="E60" s="171"/>
      <c r="G60" s="173" t="str">
        <f>IFERROR(VLOOKUP(SortData4[[#This Row],[Container ID (select drop-down)]],TareWeight4[],2,FALSE),"")</f>
        <v/>
      </c>
      <c r="H60" s="173" t="str">
        <f>IFERROR(SortData4[[#This Row],[Total Weight (write in number)]]-SortData4[[#This Row],[Container Tare Weight (do not edit)]],"")</f>
        <v/>
      </c>
    </row>
    <row r="61" spans="5:8" x14ac:dyDescent="0.25">
      <c r="E61" s="171"/>
      <c r="G61" s="173" t="str">
        <f>IFERROR(VLOOKUP(SortData4[[#This Row],[Container ID (select drop-down)]],TareWeight4[],2,FALSE),"")</f>
        <v/>
      </c>
      <c r="H61" s="173" t="str">
        <f>IFERROR(SortData4[[#This Row],[Total Weight (write in number)]]-SortData4[[#This Row],[Container Tare Weight (do not edit)]],"")</f>
        <v/>
      </c>
    </row>
    <row r="62" spans="5:8" x14ac:dyDescent="0.25">
      <c r="E62" s="171"/>
      <c r="G62" s="173" t="str">
        <f>IFERROR(VLOOKUP(SortData4[[#This Row],[Container ID (select drop-down)]],TareWeight4[],2,FALSE),"")</f>
        <v/>
      </c>
      <c r="H62" s="173" t="str">
        <f>IFERROR(SortData4[[#This Row],[Total Weight (write in number)]]-SortData4[[#This Row],[Container Tare Weight (do not edit)]],"")</f>
        <v/>
      </c>
    </row>
    <row r="63" spans="5:8" x14ac:dyDescent="0.25">
      <c r="E63" s="171"/>
      <c r="G63" s="173" t="str">
        <f>IFERROR(VLOOKUP(SortData4[[#This Row],[Container ID (select drop-down)]],TareWeight4[],2,FALSE),"")</f>
        <v/>
      </c>
      <c r="H63" s="173" t="str">
        <f>IFERROR(SortData4[[#This Row],[Total Weight (write in number)]]-SortData4[[#This Row],[Container Tare Weight (do not edit)]],"")</f>
        <v/>
      </c>
    </row>
    <row r="64" spans="5:8" x14ac:dyDescent="0.25">
      <c r="E64" s="171"/>
      <c r="G64" s="173" t="str">
        <f>IFERROR(VLOOKUP(SortData4[[#This Row],[Container ID (select drop-down)]],TareWeight4[],2,FALSE),"")</f>
        <v/>
      </c>
      <c r="H64" s="173" t="str">
        <f>IFERROR(SortData4[[#This Row],[Total Weight (write in number)]]-SortData4[[#This Row],[Container Tare Weight (do not edit)]],"")</f>
        <v/>
      </c>
    </row>
    <row r="65" spans="5:8" x14ac:dyDescent="0.25">
      <c r="E65" s="171"/>
      <c r="G65" s="173" t="str">
        <f>IFERROR(VLOOKUP(SortData4[[#This Row],[Container ID (select drop-down)]],TareWeight4[],2,FALSE),"")</f>
        <v/>
      </c>
      <c r="H65" s="173" t="str">
        <f>IFERROR(SortData4[[#This Row],[Total Weight (write in number)]]-SortData4[[#This Row],[Container Tare Weight (do not edit)]],"")</f>
        <v/>
      </c>
    </row>
    <row r="66" spans="5:8" x14ac:dyDescent="0.25">
      <c r="E66" s="171"/>
      <c r="G66" s="173" t="str">
        <f>IFERROR(VLOOKUP(SortData4[[#This Row],[Container ID (select drop-down)]],TareWeight4[],2,FALSE),"")</f>
        <v/>
      </c>
      <c r="H66" s="173" t="str">
        <f>IFERROR(SortData4[[#This Row],[Total Weight (write in number)]]-SortData4[[#This Row],[Container Tare Weight (do not edit)]],"")</f>
        <v/>
      </c>
    </row>
    <row r="67" spans="5:8" x14ac:dyDescent="0.25">
      <c r="E67" s="171"/>
      <c r="G67" s="173" t="str">
        <f>IFERROR(VLOOKUP(SortData4[[#This Row],[Container ID (select drop-down)]],TareWeight4[],2,FALSE),"")</f>
        <v/>
      </c>
      <c r="H67" s="173" t="str">
        <f>IFERROR(SortData4[[#This Row],[Total Weight (write in number)]]-SortData4[[#This Row],[Container Tare Weight (do not edit)]],"")</f>
        <v/>
      </c>
    </row>
    <row r="68" spans="5:8" x14ac:dyDescent="0.25">
      <c r="E68" s="171"/>
      <c r="G68" s="173" t="str">
        <f>IFERROR(VLOOKUP(SortData4[[#This Row],[Container ID (select drop-down)]],TareWeight4[],2,FALSE),"")</f>
        <v/>
      </c>
      <c r="H68" s="173" t="str">
        <f>IFERROR(SortData4[[#This Row],[Total Weight (write in number)]]-SortData4[[#This Row],[Container Tare Weight (do not edit)]],"")</f>
        <v/>
      </c>
    </row>
    <row r="69" spans="5:8" x14ac:dyDescent="0.25">
      <c r="E69" s="171"/>
      <c r="G69" s="173" t="str">
        <f>IFERROR(VLOOKUP(SortData4[[#This Row],[Container ID (select drop-down)]],TareWeight4[],2,FALSE),"")</f>
        <v/>
      </c>
      <c r="H69" s="173" t="str">
        <f>IFERROR(SortData4[[#This Row],[Total Weight (write in number)]]-SortData4[[#This Row],[Container Tare Weight (do not edit)]],"")</f>
        <v/>
      </c>
    </row>
    <row r="70" spans="5:8" x14ac:dyDescent="0.25">
      <c r="E70" s="171"/>
      <c r="G70" s="173" t="str">
        <f>IFERROR(VLOOKUP(SortData4[[#This Row],[Container ID (select drop-down)]],TareWeight4[],2,FALSE),"")</f>
        <v/>
      </c>
      <c r="H70" s="173" t="str">
        <f>IFERROR(SortData4[[#This Row],[Total Weight (write in number)]]-SortData4[[#This Row],[Container Tare Weight (do not edit)]],"")</f>
        <v/>
      </c>
    </row>
    <row r="71" spans="5:8" x14ac:dyDescent="0.25">
      <c r="E71" s="171"/>
      <c r="G71" s="173" t="str">
        <f>IFERROR(VLOOKUP(SortData4[[#This Row],[Container ID (select drop-down)]],TareWeight4[],2,FALSE),"")</f>
        <v/>
      </c>
      <c r="H71" s="173" t="str">
        <f>IFERROR(SortData4[[#This Row],[Total Weight (write in number)]]-SortData4[[#This Row],[Container Tare Weight (do not edit)]],"")</f>
        <v/>
      </c>
    </row>
    <row r="72" spans="5:8" x14ac:dyDescent="0.25">
      <c r="E72" s="171"/>
      <c r="G72" s="173" t="str">
        <f>IFERROR(VLOOKUP(SortData4[[#This Row],[Container ID (select drop-down)]],TareWeight4[],2,FALSE),"")</f>
        <v/>
      </c>
      <c r="H72" s="173" t="str">
        <f>IFERROR(SortData4[[#This Row],[Total Weight (write in number)]]-SortData4[[#This Row],[Container Tare Weight (do not edit)]],"")</f>
        <v/>
      </c>
    </row>
    <row r="73" spans="5:8" x14ac:dyDescent="0.25">
      <c r="E73" s="171"/>
      <c r="G73" s="173" t="str">
        <f>IFERROR(VLOOKUP(SortData4[[#This Row],[Container ID (select drop-down)]],TareWeight4[],2,FALSE),"")</f>
        <v/>
      </c>
      <c r="H73" s="173" t="str">
        <f>IFERROR(SortData4[[#This Row],[Total Weight (write in number)]]-SortData4[[#This Row],[Container Tare Weight (do not edit)]],"")</f>
        <v/>
      </c>
    </row>
    <row r="74" spans="5:8" x14ac:dyDescent="0.25">
      <c r="E74" s="171"/>
      <c r="G74" s="173" t="str">
        <f>IFERROR(VLOOKUP(SortData4[[#This Row],[Container ID (select drop-down)]],TareWeight4[],2,FALSE),"")</f>
        <v/>
      </c>
      <c r="H74" s="173" t="str">
        <f>IFERROR(SortData4[[#This Row],[Total Weight (write in number)]]-SortData4[[#This Row],[Container Tare Weight (do not edit)]],"")</f>
        <v/>
      </c>
    </row>
    <row r="75" spans="5:8" x14ac:dyDescent="0.25">
      <c r="E75" s="171"/>
      <c r="G75" s="173" t="str">
        <f>IFERROR(VLOOKUP(SortData4[[#This Row],[Container ID (select drop-down)]],TareWeight4[],2,FALSE),"")</f>
        <v/>
      </c>
      <c r="H75" s="173" t="str">
        <f>IFERROR(SortData4[[#This Row],[Total Weight (write in number)]]-SortData4[[#This Row],[Container Tare Weight (do not edit)]],"")</f>
        <v/>
      </c>
    </row>
    <row r="76" spans="5:8" x14ac:dyDescent="0.25">
      <c r="E76" s="171"/>
      <c r="G76" s="173" t="str">
        <f>IFERROR(VLOOKUP(SortData4[[#This Row],[Container ID (select drop-down)]],TareWeight4[],2,FALSE),"")</f>
        <v/>
      </c>
      <c r="H76" s="173" t="str">
        <f>IFERROR(SortData4[[#This Row],[Total Weight (write in number)]]-SortData4[[#This Row],[Container Tare Weight (do not edit)]],"")</f>
        <v/>
      </c>
    </row>
    <row r="77" spans="5:8" x14ac:dyDescent="0.25">
      <c r="E77" s="171"/>
      <c r="G77" s="173" t="str">
        <f>IFERROR(VLOOKUP(SortData4[[#This Row],[Container ID (select drop-down)]],TareWeight4[],2,FALSE),"")</f>
        <v/>
      </c>
      <c r="H77" s="173" t="str">
        <f>IFERROR(SortData4[[#This Row],[Total Weight (write in number)]]-SortData4[[#This Row],[Container Tare Weight (do not edit)]],"")</f>
        <v/>
      </c>
    </row>
    <row r="78" spans="5:8" x14ac:dyDescent="0.25">
      <c r="E78" s="171"/>
      <c r="G78" s="173" t="str">
        <f>IFERROR(VLOOKUP(SortData4[[#This Row],[Container ID (select drop-down)]],TareWeight4[],2,FALSE),"")</f>
        <v/>
      </c>
      <c r="H78" s="173" t="str">
        <f>IFERROR(SortData4[[#This Row],[Total Weight (write in number)]]-SortData4[[#This Row],[Container Tare Weight (do not edit)]],"")</f>
        <v/>
      </c>
    </row>
    <row r="79" spans="5:8" x14ac:dyDescent="0.25">
      <c r="E79" s="171"/>
      <c r="G79" s="173" t="str">
        <f>IFERROR(VLOOKUP(SortData4[[#This Row],[Container ID (select drop-down)]],TareWeight4[],2,FALSE),"")</f>
        <v/>
      </c>
      <c r="H79" s="173" t="str">
        <f>IFERROR(SortData4[[#This Row],[Total Weight (write in number)]]-SortData4[[#This Row],[Container Tare Weight (do not edit)]],"")</f>
        <v/>
      </c>
    </row>
    <row r="80" spans="5:8" x14ac:dyDescent="0.25">
      <c r="E80" s="171"/>
      <c r="G80" s="173" t="str">
        <f>IFERROR(VLOOKUP(SortData4[[#This Row],[Container ID (select drop-down)]],TareWeight4[],2,FALSE),"")</f>
        <v/>
      </c>
      <c r="H80" s="173" t="str">
        <f>IFERROR(SortData4[[#This Row],[Total Weight (write in number)]]-SortData4[[#This Row],[Container Tare Weight (do not edit)]],"")</f>
        <v/>
      </c>
    </row>
    <row r="81" spans="5:8" x14ac:dyDescent="0.25">
      <c r="E81" s="171"/>
      <c r="G81" s="173" t="str">
        <f>IFERROR(VLOOKUP(SortData4[[#This Row],[Container ID (select drop-down)]],TareWeight4[],2,FALSE),"")</f>
        <v/>
      </c>
      <c r="H81" s="173" t="str">
        <f>IFERROR(SortData4[[#This Row],[Total Weight (write in number)]]-SortData4[[#This Row],[Container Tare Weight (do not edit)]],"")</f>
        <v/>
      </c>
    </row>
    <row r="82" spans="5:8" x14ac:dyDescent="0.25">
      <c r="E82" s="171"/>
      <c r="G82" s="173" t="str">
        <f>IFERROR(VLOOKUP(SortData4[[#This Row],[Container ID (select drop-down)]],TareWeight4[],2,FALSE),"")</f>
        <v/>
      </c>
      <c r="H82" s="173" t="str">
        <f>IFERROR(SortData4[[#This Row],[Total Weight (write in number)]]-SortData4[[#This Row],[Container Tare Weight (do not edit)]],"")</f>
        <v/>
      </c>
    </row>
    <row r="83" spans="5:8" x14ac:dyDescent="0.25">
      <c r="E83" s="171"/>
      <c r="G83" s="173" t="str">
        <f>IFERROR(VLOOKUP(SortData4[[#This Row],[Container ID (select drop-down)]],TareWeight4[],2,FALSE),"")</f>
        <v/>
      </c>
      <c r="H83" s="173" t="str">
        <f>IFERROR(SortData4[[#This Row],[Total Weight (write in number)]]-SortData4[[#This Row],[Container Tare Weight (do not edit)]],"")</f>
        <v/>
      </c>
    </row>
    <row r="84" spans="5:8" x14ac:dyDescent="0.25">
      <c r="E84" s="171"/>
      <c r="G84" s="173" t="str">
        <f>IFERROR(VLOOKUP(SortData4[[#This Row],[Container ID (select drop-down)]],TareWeight4[],2,FALSE),"")</f>
        <v/>
      </c>
      <c r="H84" s="173" t="str">
        <f>IFERROR(SortData4[[#This Row],[Total Weight (write in number)]]-SortData4[[#This Row],[Container Tare Weight (do not edit)]],"")</f>
        <v/>
      </c>
    </row>
    <row r="85" spans="5:8" x14ac:dyDescent="0.25">
      <c r="E85" s="171"/>
      <c r="G85" s="173" t="str">
        <f>IFERROR(VLOOKUP(SortData4[[#This Row],[Container ID (select drop-down)]],TareWeight4[],2,FALSE),"")</f>
        <v/>
      </c>
      <c r="H85" s="173" t="str">
        <f>IFERROR(SortData4[[#This Row],[Total Weight (write in number)]]-SortData4[[#This Row],[Container Tare Weight (do not edit)]],"")</f>
        <v/>
      </c>
    </row>
    <row r="86" spans="5:8" x14ac:dyDescent="0.25">
      <c r="E86" s="171"/>
      <c r="G86" s="173" t="str">
        <f>IFERROR(VLOOKUP(SortData4[[#This Row],[Container ID (select drop-down)]],TareWeight4[],2,FALSE),"")</f>
        <v/>
      </c>
      <c r="H86" s="173" t="str">
        <f>IFERROR(SortData4[[#This Row],[Total Weight (write in number)]]-SortData4[[#This Row],[Container Tare Weight (do not edit)]],"")</f>
        <v/>
      </c>
    </row>
    <row r="87" spans="5:8" x14ac:dyDescent="0.25">
      <c r="E87" s="171"/>
      <c r="G87" s="173" t="str">
        <f>IFERROR(VLOOKUP(SortData4[[#This Row],[Container ID (select drop-down)]],TareWeight4[],2,FALSE),"")</f>
        <v/>
      </c>
      <c r="H87" s="173" t="str">
        <f>IFERROR(SortData4[[#This Row],[Total Weight (write in number)]]-SortData4[[#This Row],[Container Tare Weight (do not edit)]],"")</f>
        <v/>
      </c>
    </row>
    <row r="88" spans="5:8" x14ac:dyDescent="0.25">
      <c r="E88" s="171"/>
      <c r="G88" s="173" t="str">
        <f>IFERROR(VLOOKUP(SortData4[[#This Row],[Container ID (select drop-down)]],TareWeight4[],2,FALSE),"")</f>
        <v/>
      </c>
      <c r="H88" s="173" t="str">
        <f>IFERROR(SortData4[[#This Row],[Total Weight (write in number)]]-SortData4[[#This Row],[Container Tare Weight (do not edit)]],"")</f>
        <v/>
      </c>
    </row>
    <row r="89" spans="5:8" x14ac:dyDescent="0.25">
      <c r="E89" s="171"/>
      <c r="G89" s="173" t="str">
        <f>IFERROR(VLOOKUP(SortData4[[#This Row],[Container ID (select drop-down)]],TareWeight4[],2,FALSE),"")</f>
        <v/>
      </c>
      <c r="H89" s="173" t="str">
        <f>IFERROR(SortData4[[#This Row],[Total Weight (write in number)]]-SortData4[[#This Row],[Container Tare Weight (do not edit)]],"")</f>
        <v/>
      </c>
    </row>
    <row r="90" spans="5:8" x14ac:dyDescent="0.25">
      <c r="E90" s="171"/>
      <c r="G90" s="173" t="str">
        <f>IFERROR(VLOOKUP(SortData4[[#This Row],[Container ID (select drop-down)]],TareWeight4[],2,FALSE),"")</f>
        <v/>
      </c>
      <c r="H90" s="173" t="str">
        <f>IFERROR(SortData4[[#This Row],[Total Weight (write in number)]]-SortData4[[#This Row],[Container Tare Weight (do not edit)]],"")</f>
        <v/>
      </c>
    </row>
    <row r="91" spans="5:8" x14ac:dyDescent="0.25">
      <c r="E91" s="171"/>
      <c r="G91" s="173" t="str">
        <f>IFERROR(VLOOKUP(SortData4[[#This Row],[Container ID (select drop-down)]],TareWeight4[],2,FALSE),"")</f>
        <v/>
      </c>
      <c r="H91" s="173" t="str">
        <f>IFERROR(SortData4[[#This Row],[Total Weight (write in number)]]-SortData4[[#This Row],[Container Tare Weight (do not edit)]],"")</f>
        <v/>
      </c>
    </row>
    <row r="92" spans="5:8" x14ac:dyDescent="0.25">
      <c r="E92" s="171"/>
      <c r="G92" s="173" t="str">
        <f>IFERROR(VLOOKUP(SortData4[[#This Row],[Container ID (select drop-down)]],TareWeight4[],2,FALSE),"")</f>
        <v/>
      </c>
      <c r="H92" s="173" t="str">
        <f>IFERROR(SortData4[[#This Row],[Total Weight (write in number)]]-SortData4[[#This Row],[Container Tare Weight (do not edit)]],"")</f>
        <v/>
      </c>
    </row>
    <row r="93" spans="5:8" x14ac:dyDescent="0.25">
      <c r="E93" s="171"/>
      <c r="G93" s="173" t="str">
        <f>IFERROR(VLOOKUP(SortData4[[#This Row],[Container ID (select drop-down)]],TareWeight4[],2,FALSE),"")</f>
        <v/>
      </c>
      <c r="H93" s="173" t="str">
        <f>IFERROR(SortData4[[#This Row],[Total Weight (write in number)]]-SortData4[[#This Row],[Container Tare Weight (do not edit)]],"")</f>
        <v/>
      </c>
    </row>
    <row r="94" spans="5:8" x14ac:dyDescent="0.25">
      <c r="E94" s="171"/>
      <c r="G94" s="173" t="str">
        <f>IFERROR(VLOOKUP(SortData4[[#This Row],[Container ID (select drop-down)]],TareWeight4[],2,FALSE),"")</f>
        <v/>
      </c>
      <c r="H94" s="173" t="str">
        <f>IFERROR(SortData4[[#This Row],[Total Weight (write in number)]]-SortData4[[#This Row],[Container Tare Weight (do not edit)]],"")</f>
        <v/>
      </c>
    </row>
    <row r="95" spans="5:8" x14ac:dyDescent="0.25">
      <c r="E95" s="171"/>
      <c r="G95" s="173" t="str">
        <f>IFERROR(VLOOKUP(SortData4[[#This Row],[Container ID (select drop-down)]],TareWeight4[],2,FALSE),"")</f>
        <v/>
      </c>
      <c r="H95" s="173" t="str">
        <f>IFERROR(SortData4[[#This Row],[Total Weight (write in number)]]-SortData4[[#This Row],[Container Tare Weight (do not edit)]],"")</f>
        <v/>
      </c>
    </row>
    <row r="96" spans="5:8" x14ac:dyDescent="0.25">
      <c r="E96" s="171"/>
      <c r="G96" s="173" t="str">
        <f>IFERROR(VLOOKUP(SortData4[[#This Row],[Container ID (select drop-down)]],TareWeight4[],2,FALSE),"")</f>
        <v/>
      </c>
      <c r="H96" s="173" t="str">
        <f>IFERROR(SortData4[[#This Row],[Total Weight (write in number)]]-SortData4[[#This Row],[Container Tare Weight (do not edit)]],"")</f>
        <v/>
      </c>
    </row>
    <row r="97" spans="5:8" x14ac:dyDescent="0.25">
      <c r="E97" s="171"/>
      <c r="G97" s="173" t="str">
        <f>IFERROR(VLOOKUP(SortData4[[#This Row],[Container ID (select drop-down)]],TareWeight4[],2,FALSE),"")</f>
        <v/>
      </c>
      <c r="H97" s="173" t="str">
        <f>IFERROR(SortData4[[#This Row],[Total Weight (write in number)]]-SortData4[[#This Row],[Container Tare Weight (do not edit)]],"")</f>
        <v/>
      </c>
    </row>
    <row r="98" spans="5:8" x14ac:dyDescent="0.25">
      <c r="E98" s="171"/>
      <c r="G98" s="173" t="str">
        <f>IFERROR(VLOOKUP(SortData4[[#This Row],[Container ID (select drop-down)]],TareWeight4[],2,FALSE),"")</f>
        <v/>
      </c>
      <c r="H98" s="173" t="str">
        <f>IFERROR(SortData4[[#This Row],[Total Weight (write in number)]]-SortData4[[#This Row],[Container Tare Weight (do not edit)]],"")</f>
        <v/>
      </c>
    </row>
    <row r="99" spans="5:8" x14ac:dyDescent="0.25">
      <c r="E99" s="171"/>
      <c r="G99" s="173" t="str">
        <f>IFERROR(VLOOKUP(SortData4[[#This Row],[Container ID (select drop-down)]],TareWeight4[],2,FALSE),"")</f>
        <v/>
      </c>
      <c r="H99" s="173" t="str">
        <f>IFERROR(SortData4[[#This Row],[Total Weight (write in number)]]-SortData4[[#This Row],[Container Tare Weight (do not edit)]],"")</f>
        <v/>
      </c>
    </row>
    <row r="100" spans="5:8" x14ac:dyDescent="0.25">
      <c r="E100" s="171"/>
      <c r="G100" s="173" t="str">
        <f>IFERROR(VLOOKUP(SortData4[[#This Row],[Container ID (select drop-down)]],TareWeight4[],2,FALSE),"")</f>
        <v/>
      </c>
      <c r="H100" s="173" t="str">
        <f>IFERROR(SortData4[[#This Row],[Total Weight (write in number)]]-SortData4[[#This Row],[Container Tare Weight (do not edit)]],"")</f>
        <v/>
      </c>
    </row>
    <row r="101" spans="5:8" x14ac:dyDescent="0.25">
      <c r="E101" s="171"/>
      <c r="G101" s="173" t="str">
        <f>IFERROR(VLOOKUP(SortData4[[#This Row],[Container ID (select drop-down)]],TareWeight4[],2,FALSE),"")</f>
        <v/>
      </c>
      <c r="H101" s="173" t="str">
        <f>IFERROR(SortData4[[#This Row],[Total Weight (write in number)]]-SortData4[[#This Row],[Container Tare Weight (do not edit)]],"")</f>
        <v/>
      </c>
    </row>
    <row r="102" spans="5:8" x14ac:dyDescent="0.25">
      <c r="E102" s="171"/>
      <c r="G102" s="173" t="str">
        <f>IFERROR(VLOOKUP(SortData4[[#This Row],[Container ID (select drop-down)]],TareWeight4[],2,FALSE),"")</f>
        <v/>
      </c>
      <c r="H102" s="173" t="str">
        <f>IFERROR(SortData4[[#This Row],[Total Weight (write in number)]]-SortData4[[#This Row],[Container Tare Weight (do not edit)]],"")</f>
        <v/>
      </c>
    </row>
    <row r="103" spans="5:8" x14ac:dyDescent="0.25">
      <c r="E103" s="171"/>
      <c r="G103" s="173" t="str">
        <f>IFERROR(VLOOKUP(SortData4[[#This Row],[Container ID (select drop-down)]],TareWeight4[],2,FALSE),"")</f>
        <v/>
      </c>
      <c r="H103" s="173" t="str">
        <f>IFERROR(SortData4[[#This Row],[Total Weight (write in number)]]-SortData4[[#This Row],[Container Tare Weight (do not edit)]],"")</f>
        <v/>
      </c>
    </row>
    <row r="104" spans="5:8" x14ac:dyDescent="0.25">
      <c r="E104" s="171"/>
      <c r="G104" s="173" t="str">
        <f>IFERROR(VLOOKUP(SortData4[[#This Row],[Container ID (select drop-down)]],TareWeight4[],2,FALSE),"")</f>
        <v/>
      </c>
      <c r="H104" s="173" t="str">
        <f>IFERROR(SortData4[[#This Row],[Total Weight (write in number)]]-SortData4[[#This Row],[Container Tare Weight (do not edit)]],"")</f>
        <v/>
      </c>
    </row>
    <row r="105" spans="5:8" x14ac:dyDescent="0.25">
      <c r="E105" s="171"/>
      <c r="G105" s="173" t="str">
        <f>IFERROR(VLOOKUP(SortData4[[#This Row],[Container ID (select drop-down)]],TareWeight4[],2,FALSE),"")</f>
        <v/>
      </c>
      <c r="H105" s="173" t="str">
        <f>IFERROR(SortData4[[#This Row],[Total Weight (write in number)]]-SortData4[[#This Row],[Container Tare Weight (do not edit)]],"")</f>
        <v/>
      </c>
    </row>
    <row r="106" spans="5:8" x14ac:dyDescent="0.25">
      <c r="E106" s="171"/>
      <c r="G106" s="173" t="str">
        <f>IFERROR(VLOOKUP(SortData4[[#This Row],[Container ID (select drop-down)]],TareWeight4[],2,FALSE),"")</f>
        <v/>
      </c>
      <c r="H106" s="173" t="str">
        <f>IFERROR(SortData4[[#This Row],[Total Weight (write in number)]]-SortData4[[#This Row],[Container Tare Weight (do not edit)]],"")</f>
        <v/>
      </c>
    </row>
    <row r="107" spans="5:8" x14ac:dyDescent="0.25">
      <c r="E107" s="171"/>
      <c r="G107" s="173" t="str">
        <f>IFERROR(VLOOKUP(SortData4[[#This Row],[Container ID (select drop-down)]],TareWeight4[],2,FALSE),"")</f>
        <v/>
      </c>
      <c r="H107" s="173" t="str">
        <f>IFERROR(SortData4[[#This Row],[Total Weight (write in number)]]-SortData4[[#This Row],[Container Tare Weight (do not edit)]],"")</f>
        <v/>
      </c>
    </row>
    <row r="108" spans="5:8" x14ac:dyDescent="0.25">
      <c r="E108" s="171"/>
      <c r="G108" s="173" t="str">
        <f>IFERROR(VLOOKUP(SortData4[[#This Row],[Container ID (select drop-down)]],TareWeight4[],2,FALSE),"")</f>
        <v/>
      </c>
      <c r="H108" s="173" t="str">
        <f>IFERROR(SortData4[[#This Row],[Total Weight (write in number)]]-SortData4[[#This Row],[Container Tare Weight (do not edit)]],"")</f>
        <v/>
      </c>
    </row>
    <row r="109" spans="5:8" x14ac:dyDescent="0.25">
      <c r="E109" s="171"/>
      <c r="G109" s="173" t="str">
        <f>IFERROR(VLOOKUP(SortData4[[#This Row],[Container ID (select drop-down)]],TareWeight4[],2,FALSE),"")</f>
        <v/>
      </c>
      <c r="H109" s="173" t="str">
        <f>IFERROR(SortData4[[#This Row],[Total Weight (write in number)]]-SortData4[[#This Row],[Container Tare Weight (do not edit)]],"")</f>
        <v/>
      </c>
    </row>
    <row r="110" spans="5:8" x14ac:dyDescent="0.25">
      <c r="E110" s="171"/>
      <c r="G110" s="173" t="str">
        <f>IFERROR(VLOOKUP(SortData4[[#This Row],[Container ID (select drop-down)]],TareWeight4[],2,FALSE),"")</f>
        <v/>
      </c>
      <c r="H110" s="173" t="str">
        <f>IFERROR(SortData4[[#This Row],[Total Weight (write in number)]]-SortData4[[#This Row],[Container Tare Weight (do not edit)]],"")</f>
        <v/>
      </c>
    </row>
  </sheetData>
  <sheetProtection sheet="1" objects="1" scenarios="1" selectLockedCells="1"/>
  <dataValidations count="3">
    <dataValidation type="decimal" allowBlank="1" showInputMessage="1" showErrorMessage="1" error="Please enter only a numerical value." sqref="E11:E110" xr:uid="{65296C0A-9559-4A17-95B2-6E4B2B2F73AE}">
      <formula1>-10000000000000</formula1>
      <formula2>100000000000000</formula2>
    </dataValidation>
    <dataValidation type="list" allowBlank="1" showInputMessage="1" showErrorMessage="1" sqref="C11:C110" xr:uid="{1421D1FD-C795-4854-90C4-9D7D6F9E91FB}">
      <formula1>INDIRECT(B11)</formula1>
    </dataValidation>
    <dataValidation type="list" allowBlank="1" showInputMessage="1" showErrorMessage="1" sqref="B11:B110" xr:uid="{872D5BD5-A79B-4693-AC14-A31354CC19AF}">
      <formula1>WasteType</formula1>
    </dataValidation>
  </dataValidations>
  <pageMargins left="0.7" right="0.7" top="0.75" bottom="0.75" header="0.3" footer="0.3"/>
  <pageSetup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80F76DBA-7614-4812-B3C0-6379C7E8E6C1}">
          <x14:formula1>
            <xm:f>'Waste Types(to Hide)'!$G$3:$G$8</xm:f>
          </x14:formula1>
          <xm:sqref>A11:A110</xm:sqref>
        </x14:dataValidation>
        <x14:dataValidation type="list" allowBlank="1" showInputMessage="1" showErrorMessage="1" xr:uid="{8BAB0793-6106-4108-B252-30B090FA8C1C}">
          <x14:formula1>
            <xm:f>'Tare Weights'!$A$12:$A$86</xm:f>
          </x14:formula1>
          <xm:sqref>F11:F110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7C943-D705-4262-9A70-09B43907EC24}">
  <sheetPr>
    <tabColor theme="5"/>
  </sheetPr>
  <dimension ref="A1:H110"/>
  <sheetViews>
    <sheetView showGridLines="0" zoomScale="90" zoomScaleNormal="90" workbookViewId="0">
      <selection activeCell="B8" sqref="B8"/>
    </sheetView>
  </sheetViews>
  <sheetFormatPr defaultColWidth="8.59765625" defaultRowHeight="13.8" x14ac:dyDescent="0.25"/>
  <cols>
    <col min="1" max="1" width="27.19921875" style="160" customWidth="1"/>
    <col min="2" max="2" width="15.59765625" style="160" customWidth="1"/>
    <col min="3" max="3" width="24.09765625" style="162" customWidth="1"/>
    <col min="4" max="4" width="23.19921875" style="160" bestFit="1" customWidth="1"/>
    <col min="5" max="5" width="15.19921875" style="160" customWidth="1"/>
    <col min="6" max="6" width="11.69921875" style="162" customWidth="1"/>
    <col min="7" max="7" width="16.69921875" style="162" customWidth="1"/>
    <col min="8" max="8" width="12.09765625" style="162" customWidth="1"/>
    <col min="9" max="16384" width="8.59765625" style="160"/>
  </cols>
  <sheetData>
    <row r="1" spans="1:8" ht="18" x14ac:dyDescent="0.35">
      <c r="A1" s="135" t="s">
        <v>232</v>
      </c>
      <c r="B1" s="136"/>
      <c r="C1" s="158"/>
      <c r="D1" s="136"/>
      <c r="E1" s="136"/>
      <c r="F1" s="136"/>
      <c r="G1" s="136"/>
      <c r="H1" s="159"/>
    </row>
    <row r="2" spans="1:8" ht="146.69999999999999" customHeight="1" x14ac:dyDescent="0.35">
      <c r="A2" s="161"/>
    </row>
    <row r="3" spans="1:8" ht="21.6" customHeight="1" x14ac:dyDescent="0.35">
      <c r="A3" s="161"/>
    </row>
    <row r="4" spans="1:8" ht="19.5" customHeight="1" x14ac:dyDescent="0.35">
      <c r="A4" s="161"/>
    </row>
    <row r="5" spans="1:8" ht="19.5" customHeight="1" x14ac:dyDescent="0.35">
      <c r="A5" s="163" t="s">
        <v>211</v>
      </c>
      <c r="B5" s="164"/>
    </row>
    <row r="6" spans="1:8" ht="19.5" customHeight="1" x14ac:dyDescent="0.35">
      <c r="A6" s="163" t="s">
        <v>233</v>
      </c>
      <c r="B6" s="164" t="s">
        <v>129</v>
      </c>
    </row>
    <row r="7" spans="1:8" ht="18" x14ac:dyDescent="0.35">
      <c r="A7" s="163" t="s">
        <v>215</v>
      </c>
      <c r="B7" s="165">
        <f>'Sampling Plan &amp; Pre-Sort Weight'!B4</f>
        <v>0</v>
      </c>
    </row>
    <row r="8" spans="1:8" ht="18" x14ac:dyDescent="0.35">
      <c r="A8" s="166" t="s">
        <v>234</v>
      </c>
      <c r="B8" s="167"/>
    </row>
    <row r="10" spans="1:8" s="170" customFormat="1" ht="41.4" x14ac:dyDescent="0.25">
      <c r="A10" s="168" t="s">
        <v>235</v>
      </c>
      <c r="B10" s="168" t="s">
        <v>236</v>
      </c>
      <c r="C10" s="168" t="s">
        <v>237</v>
      </c>
      <c r="D10" s="168" t="s">
        <v>238</v>
      </c>
      <c r="E10" s="169" t="s">
        <v>239</v>
      </c>
      <c r="F10" s="168" t="s">
        <v>240</v>
      </c>
      <c r="G10" s="172" t="s">
        <v>230</v>
      </c>
      <c r="H10" s="172" t="s">
        <v>231</v>
      </c>
    </row>
    <row r="11" spans="1:8" x14ac:dyDescent="0.25">
      <c r="E11" s="171"/>
      <c r="G11" s="173" t="str">
        <f>IFERROR(VLOOKUP(SortData5[[#This Row],[Container ID (select drop-down)]],TareWeight5[],2,FALSE),"")</f>
        <v/>
      </c>
      <c r="H11" s="173" t="str">
        <f>IFERROR(SortData5[[#This Row],[Total Weight (write in number)]]-SortData5[[#This Row],[Container Tare Weight (do not edit)]],"")</f>
        <v/>
      </c>
    </row>
    <row r="12" spans="1:8" x14ac:dyDescent="0.25">
      <c r="E12" s="171"/>
      <c r="G12" s="173" t="str">
        <f>IFERROR(VLOOKUP(SortData5[[#This Row],[Container ID (select drop-down)]],TareWeight5[],2,FALSE),"")</f>
        <v/>
      </c>
      <c r="H12" s="173" t="str">
        <f>IFERROR(SortData5[[#This Row],[Total Weight (write in number)]]-SortData5[[#This Row],[Container Tare Weight (do not edit)]],"")</f>
        <v/>
      </c>
    </row>
    <row r="13" spans="1:8" x14ac:dyDescent="0.25">
      <c r="E13" s="171"/>
      <c r="G13" s="173" t="str">
        <f>IFERROR(VLOOKUP(SortData5[[#This Row],[Container ID (select drop-down)]],TareWeight5[],2,FALSE),"")</f>
        <v/>
      </c>
      <c r="H13" s="173" t="str">
        <f>IFERROR(SortData5[[#This Row],[Total Weight (write in number)]]-SortData5[[#This Row],[Container Tare Weight (do not edit)]],"")</f>
        <v/>
      </c>
    </row>
    <row r="14" spans="1:8" x14ac:dyDescent="0.25">
      <c r="E14" s="171"/>
      <c r="G14" s="173" t="str">
        <f>IFERROR(VLOOKUP(SortData5[[#This Row],[Container ID (select drop-down)]],TareWeight5[],2,FALSE),"")</f>
        <v/>
      </c>
      <c r="H14" s="173" t="str">
        <f>IFERROR(SortData5[[#This Row],[Total Weight (write in number)]]-SortData5[[#This Row],[Container Tare Weight (do not edit)]],"")</f>
        <v/>
      </c>
    </row>
    <row r="15" spans="1:8" x14ac:dyDescent="0.25">
      <c r="E15" s="171"/>
      <c r="G15" s="173" t="str">
        <f>IFERROR(VLOOKUP(SortData5[[#This Row],[Container ID (select drop-down)]],TareWeight5[],2,FALSE),"")</f>
        <v/>
      </c>
      <c r="H15" s="173" t="str">
        <f>IFERROR(SortData5[[#This Row],[Total Weight (write in number)]]-SortData5[[#This Row],[Container Tare Weight (do not edit)]],"")</f>
        <v/>
      </c>
    </row>
    <row r="16" spans="1:8" x14ac:dyDescent="0.25">
      <c r="E16" s="171"/>
      <c r="G16" s="173" t="str">
        <f>IFERROR(VLOOKUP(SortData5[[#This Row],[Container ID (select drop-down)]],TareWeight5[],2,FALSE),"")</f>
        <v/>
      </c>
      <c r="H16" s="173" t="str">
        <f>IFERROR(SortData5[[#This Row],[Total Weight (write in number)]]-SortData5[[#This Row],[Container Tare Weight (do not edit)]],"")</f>
        <v/>
      </c>
    </row>
    <row r="17" spans="5:8" x14ac:dyDescent="0.25">
      <c r="E17" s="171"/>
      <c r="G17" s="173" t="str">
        <f>IFERROR(VLOOKUP(SortData5[[#This Row],[Container ID (select drop-down)]],TareWeight5[],2,FALSE),"")</f>
        <v/>
      </c>
      <c r="H17" s="173" t="str">
        <f>IFERROR(SortData5[[#This Row],[Total Weight (write in number)]]-SortData5[[#This Row],[Container Tare Weight (do not edit)]],"")</f>
        <v/>
      </c>
    </row>
    <row r="18" spans="5:8" x14ac:dyDescent="0.25">
      <c r="E18" s="171"/>
      <c r="G18" s="173" t="str">
        <f>IFERROR(VLOOKUP(SortData5[[#This Row],[Container ID (select drop-down)]],TareWeight5[],2,FALSE),"")</f>
        <v/>
      </c>
      <c r="H18" s="173" t="str">
        <f>IFERROR(SortData5[[#This Row],[Total Weight (write in number)]]-SortData5[[#This Row],[Container Tare Weight (do not edit)]],"")</f>
        <v/>
      </c>
    </row>
    <row r="19" spans="5:8" x14ac:dyDescent="0.25">
      <c r="E19" s="171"/>
      <c r="G19" s="173" t="str">
        <f>IFERROR(VLOOKUP(SortData5[[#This Row],[Container ID (select drop-down)]],TareWeight5[],2,FALSE),"")</f>
        <v/>
      </c>
      <c r="H19" s="173" t="str">
        <f>IFERROR(SortData5[[#This Row],[Total Weight (write in number)]]-SortData5[[#This Row],[Container Tare Weight (do not edit)]],"")</f>
        <v/>
      </c>
    </row>
    <row r="20" spans="5:8" x14ac:dyDescent="0.25">
      <c r="E20" s="171"/>
      <c r="G20" s="173" t="str">
        <f>IFERROR(VLOOKUP(SortData5[[#This Row],[Container ID (select drop-down)]],TareWeight5[],2,FALSE),"")</f>
        <v/>
      </c>
      <c r="H20" s="173" t="str">
        <f>IFERROR(SortData5[[#This Row],[Total Weight (write in number)]]-SortData5[[#This Row],[Container Tare Weight (do not edit)]],"")</f>
        <v/>
      </c>
    </row>
    <row r="21" spans="5:8" x14ac:dyDescent="0.25">
      <c r="E21" s="171"/>
      <c r="G21" s="173" t="str">
        <f>IFERROR(VLOOKUP(SortData5[[#This Row],[Container ID (select drop-down)]],TareWeight5[],2,FALSE),"")</f>
        <v/>
      </c>
      <c r="H21" s="173" t="str">
        <f>IFERROR(SortData5[[#This Row],[Total Weight (write in number)]]-SortData5[[#This Row],[Container Tare Weight (do not edit)]],"")</f>
        <v/>
      </c>
    </row>
    <row r="22" spans="5:8" x14ac:dyDescent="0.25">
      <c r="E22" s="171"/>
      <c r="G22" s="173" t="str">
        <f>IFERROR(VLOOKUP(SortData5[[#This Row],[Container ID (select drop-down)]],TareWeight5[],2,FALSE),"")</f>
        <v/>
      </c>
      <c r="H22" s="173" t="str">
        <f>IFERROR(SortData5[[#This Row],[Total Weight (write in number)]]-SortData5[[#This Row],[Container Tare Weight (do not edit)]],"")</f>
        <v/>
      </c>
    </row>
    <row r="23" spans="5:8" x14ac:dyDescent="0.25">
      <c r="E23" s="171"/>
      <c r="G23" s="173" t="str">
        <f>IFERROR(VLOOKUP(SortData5[[#This Row],[Container ID (select drop-down)]],TareWeight5[],2,FALSE),"")</f>
        <v/>
      </c>
      <c r="H23" s="173" t="str">
        <f>IFERROR(SortData5[[#This Row],[Total Weight (write in number)]]-SortData5[[#This Row],[Container Tare Weight (do not edit)]],"")</f>
        <v/>
      </c>
    </row>
    <row r="24" spans="5:8" x14ac:dyDescent="0.25">
      <c r="E24" s="171"/>
      <c r="G24" s="173" t="str">
        <f>IFERROR(VLOOKUP(SortData5[[#This Row],[Container ID (select drop-down)]],TareWeight5[],2,FALSE),"")</f>
        <v/>
      </c>
      <c r="H24" s="173" t="str">
        <f>IFERROR(SortData5[[#This Row],[Total Weight (write in number)]]-SortData5[[#This Row],[Container Tare Weight (do not edit)]],"")</f>
        <v/>
      </c>
    </row>
    <row r="25" spans="5:8" x14ac:dyDescent="0.25">
      <c r="E25" s="171"/>
      <c r="G25" s="173" t="str">
        <f>IFERROR(VLOOKUP(SortData5[[#This Row],[Container ID (select drop-down)]],TareWeight5[],2,FALSE),"")</f>
        <v/>
      </c>
      <c r="H25" s="173" t="str">
        <f>IFERROR(SortData5[[#This Row],[Total Weight (write in number)]]-SortData5[[#This Row],[Container Tare Weight (do not edit)]],"")</f>
        <v/>
      </c>
    </row>
    <row r="26" spans="5:8" x14ac:dyDescent="0.25">
      <c r="E26" s="171"/>
      <c r="G26" s="173" t="str">
        <f>IFERROR(VLOOKUP(SortData5[[#This Row],[Container ID (select drop-down)]],TareWeight5[],2,FALSE),"")</f>
        <v/>
      </c>
      <c r="H26" s="173" t="str">
        <f>IFERROR(SortData5[[#This Row],[Total Weight (write in number)]]-SortData5[[#This Row],[Container Tare Weight (do not edit)]],"")</f>
        <v/>
      </c>
    </row>
    <row r="27" spans="5:8" x14ac:dyDescent="0.25">
      <c r="E27" s="171"/>
      <c r="G27" s="173" t="str">
        <f>IFERROR(VLOOKUP(SortData5[[#This Row],[Container ID (select drop-down)]],TareWeight5[],2,FALSE),"")</f>
        <v/>
      </c>
      <c r="H27" s="173" t="str">
        <f>IFERROR(SortData5[[#This Row],[Total Weight (write in number)]]-SortData5[[#This Row],[Container Tare Weight (do not edit)]],"")</f>
        <v/>
      </c>
    </row>
    <row r="28" spans="5:8" x14ac:dyDescent="0.25">
      <c r="E28" s="171"/>
      <c r="G28" s="173" t="str">
        <f>IFERROR(VLOOKUP(SortData5[[#This Row],[Container ID (select drop-down)]],TareWeight5[],2,FALSE),"")</f>
        <v/>
      </c>
      <c r="H28" s="173" t="str">
        <f>IFERROR(SortData5[[#This Row],[Total Weight (write in number)]]-SortData5[[#This Row],[Container Tare Weight (do not edit)]],"")</f>
        <v/>
      </c>
    </row>
    <row r="29" spans="5:8" x14ac:dyDescent="0.25">
      <c r="E29" s="171"/>
      <c r="G29" s="173" t="str">
        <f>IFERROR(VLOOKUP(SortData5[[#This Row],[Container ID (select drop-down)]],TareWeight5[],2,FALSE),"")</f>
        <v/>
      </c>
      <c r="H29" s="173" t="str">
        <f>IFERROR(SortData5[[#This Row],[Total Weight (write in number)]]-SortData5[[#This Row],[Container Tare Weight (do not edit)]],"")</f>
        <v/>
      </c>
    </row>
    <row r="30" spans="5:8" x14ac:dyDescent="0.25">
      <c r="E30" s="171"/>
      <c r="G30" s="173" t="str">
        <f>IFERROR(VLOOKUP(SortData5[[#This Row],[Container ID (select drop-down)]],TareWeight5[],2,FALSE),"")</f>
        <v/>
      </c>
      <c r="H30" s="173" t="str">
        <f>IFERROR(SortData5[[#This Row],[Total Weight (write in number)]]-SortData5[[#This Row],[Container Tare Weight (do not edit)]],"")</f>
        <v/>
      </c>
    </row>
    <row r="31" spans="5:8" x14ac:dyDescent="0.25">
      <c r="E31" s="171"/>
      <c r="G31" s="173" t="str">
        <f>IFERROR(VLOOKUP(SortData5[[#This Row],[Container ID (select drop-down)]],TareWeight5[],2,FALSE),"")</f>
        <v/>
      </c>
      <c r="H31" s="173" t="str">
        <f>IFERROR(SortData5[[#This Row],[Total Weight (write in number)]]-SortData5[[#This Row],[Container Tare Weight (do not edit)]],"")</f>
        <v/>
      </c>
    </row>
    <row r="32" spans="5:8" x14ac:dyDescent="0.25">
      <c r="E32" s="171"/>
      <c r="G32" s="173" t="str">
        <f>IFERROR(VLOOKUP(SortData5[[#This Row],[Container ID (select drop-down)]],TareWeight5[],2,FALSE),"")</f>
        <v/>
      </c>
      <c r="H32" s="173" t="str">
        <f>IFERROR(SortData5[[#This Row],[Total Weight (write in number)]]-SortData5[[#This Row],[Container Tare Weight (do not edit)]],"")</f>
        <v/>
      </c>
    </row>
    <row r="33" spans="5:8" x14ac:dyDescent="0.25">
      <c r="E33" s="171"/>
      <c r="G33" s="173" t="str">
        <f>IFERROR(VLOOKUP(SortData5[[#This Row],[Container ID (select drop-down)]],TareWeight5[],2,FALSE),"")</f>
        <v/>
      </c>
      <c r="H33" s="173" t="str">
        <f>IFERROR(SortData5[[#This Row],[Total Weight (write in number)]]-SortData5[[#This Row],[Container Tare Weight (do not edit)]],"")</f>
        <v/>
      </c>
    </row>
    <row r="34" spans="5:8" x14ac:dyDescent="0.25">
      <c r="E34" s="171"/>
      <c r="G34" s="173" t="str">
        <f>IFERROR(VLOOKUP(SortData5[[#This Row],[Container ID (select drop-down)]],TareWeight5[],2,FALSE),"")</f>
        <v/>
      </c>
      <c r="H34" s="173" t="str">
        <f>IFERROR(SortData5[[#This Row],[Total Weight (write in number)]]-SortData5[[#This Row],[Container Tare Weight (do not edit)]],"")</f>
        <v/>
      </c>
    </row>
    <row r="35" spans="5:8" x14ac:dyDescent="0.25">
      <c r="E35" s="171"/>
      <c r="G35" s="173" t="str">
        <f>IFERROR(VLOOKUP(SortData5[[#This Row],[Container ID (select drop-down)]],TareWeight5[],2,FALSE),"")</f>
        <v/>
      </c>
      <c r="H35" s="173" t="str">
        <f>IFERROR(SortData5[[#This Row],[Total Weight (write in number)]]-SortData5[[#This Row],[Container Tare Weight (do not edit)]],"")</f>
        <v/>
      </c>
    </row>
    <row r="36" spans="5:8" x14ac:dyDescent="0.25">
      <c r="E36" s="171"/>
      <c r="G36" s="173" t="str">
        <f>IFERROR(VLOOKUP(SortData5[[#This Row],[Container ID (select drop-down)]],TareWeight5[],2,FALSE),"")</f>
        <v/>
      </c>
      <c r="H36" s="173" t="str">
        <f>IFERROR(SortData5[[#This Row],[Total Weight (write in number)]]-SortData5[[#This Row],[Container Tare Weight (do not edit)]],"")</f>
        <v/>
      </c>
    </row>
    <row r="37" spans="5:8" x14ac:dyDescent="0.25">
      <c r="E37" s="171"/>
      <c r="G37" s="173" t="str">
        <f>IFERROR(VLOOKUP(SortData5[[#This Row],[Container ID (select drop-down)]],TareWeight5[],2,FALSE),"")</f>
        <v/>
      </c>
      <c r="H37" s="173" t="str">
        <f>IFERROR(SortData5[[#This Row],[Total Weight (write in number)]]-SortData5[[#This Row],[Container Tare Weight (do not edit)]],"")</f>
        <v/>
      </c>
    </row>
    <row r="38" spans="5:8" x14ac:dyDescent="0.25">
      <c r="E38" s="171"/>
      <c r="G38" s="173" t="str">
        <f>IFERROR(VLOOKUP(SortData5[[#This Row],[Container ID (select drop-down)]],TareWeight5[],2,FALSE),"")</f>
        <v/>
      </c>
      <c r="H38" s="173" t="str">
        <f>IFERROR(SortData5[[#This Row],[Total Weight (write in number)]]-SortData5[[#This Row],[Container Tare Weight (do not edit)]],"")</f>
        <v/>
      </c>
    </row>
    <row r="39" spans="5:8" x14ac:dyDescent="0.25">
      <c r="E39" s="171"/>
      <c r="G39" s="173" t="str">
        <f>IFERROR(VLOOKUP(SortData5[[#This Row],[Container ID (select drop-down)]],TareWeight5[],2,FALSE),"")</f>
        <v/>
      </c>
      <c r="H39" s="173" t="str">
        <f>IFERROR(SortData5[[#This Row],[Total Weight (write in number)]]-SortData5[[#This Row],[Container Tare Weight (do not edit)]],"")</f>
        <v/>
      </c>
    </row>
    <row r="40" spans="5:8" x14ac:dyDescent="0.25">
      <c r="E40" s="171"/>
      <c r="G40" s="173" t="str">
        <f>IFERROR(VLOOKUP(SortData5[[#This Row],[Container ID (select drop-down)]],TareWeight5[],2,FALSE),"")</f>
        <v/>
      </c>
      <c r="H40" s="173" t="str">
        <f>IFERROR(SortData5[[#This Row],[Total Weight (write in number)]]-SortData5[[#This Row],[Container Tare Weight (do not edit)]],"")</f>
        <v/>
      </c>
    </row>
    <row r="41" spans="5:8" x14ac:dyDescent="0.25">
      <c r="E41" s="171"/>
      <c r="G41" s="173" t="str">
        <f>IFERROR(VLOOKUP(SortData5[[#This Row],[Container ID (select drop-down)]],TareWeight5[],2,FALSE),"")</f>
        <v/>
      </c>
      <c r="H41" s="173" t="str">
        <f>IFERROR(SortData5[[#This Row],[Total Weight (write in number)]]-SortData5[[#This Row],[Container Tare Weight (do not edit)]],"")</f>
        <v/>
      </c>
    </row>
    <row r="42" spans="5:8" x14ac:dyDescent="0.25">
      <c r="E42" s="171"/>
      <c r="G42" s="173" t="str">
        <f>IFERROR(VLOOKUP(SortData5[[#This Row],[Container ID (select drop-down)]],TareWeight5[],2,FALSE),"")</f>
        <v/>
      </c>
      <c r="H42" s="173" t="str">
        <f>IFERROR(SortData5[[#This Row],[Total Weight (write in number)]]-SortData5[[#This Row],[Container Tare Weight (do not edit)]],"")</f>
        <v/>
      </c>
    </row>
    <row r="43" spans="5:8" x14ac:dyDescent="0.25">
      <c r="E43" s="171"/>
      <c r="G43" s="173" t="str">
        <f>IFERROR(VLOOKUP(SortData5[[#This Row],[Container ID (select drop-down)]],TareWeight5[],2,FALSE),"")</f>
        <v/>
      </c>
      <c r="H43" s="173" t="str">
        <f>IFERROR(SortData5[[#This Row],[Total Weight (write in number)]]-SortData5[[#This Row],[Container Tare Weight (do not edit)]],"")</f>
        <v/>
      </c>
    </row>
    <row r="44" spans="5:8" x14ac:dyDescent="0.25">
      <c r="E44" s="171"/>
      <c r="G44" s="173" t="str">
        <f>IFERROR(VLOOKUP(SortData5[[#This Row],[Container ID (select drop-down)]],TareWeight5[],2,FALSE),"")</f>
        <v/>
      </c>
      <c r="H44" s="173" t="str">
        <f>IFERROR(SortData5[[#This Row],[Total Weight (write in number)]]-SortData5[[#This Row],[Container Tare Weight (do not edit)]],"")</f>
        <v/>
      </c>
    </row>
    <row r="45" spans="5:8" x14ac:dyDescent="0.25">
      <c r="E45" s="171"/>
      <c r="G45" s="173" t="str">
        <f>IFERROR(VLOOKUP(SortData5[[#This Row],[Container ID (select drop-down)]],TareWeight5[],2,FALSE),"")</f>
        <v/>
      </c>
      <c r="H45" s="173" t="str">
        <f>IFERROR(SortData5[[#This Row],[Total Weight (write in number)]]-SortData5[[#This Row],[Container Tare Weight (do not edit)]],"")</f>
        <v/>
      </c>
    </row>
    <row r="46" spans="5:8" x14ac:dyDescent="0.25">
      <c r="E46" s="171"/>
      <c r="G46" s="173" t="str">
        <f>IFERROR(VLOOKUP(SortData5[[#This Row],[Container ID (select drop-down)]],TareWeight5[],2,FALSE),"")</f>
        <v/>
      </c>
      <c r="H46" s="173" t="str">
        <f>IFERROR(SortData5[[#This Row],[Total Weight (write in number)]]-SortData5[[#This Row],[Container Tare Weight (do not edit)]],"")</f>
        <v/>
      </c>
    </row>
    <row r="47" spans="5:8" x14ac:dyDescent="0.25">
      <c r="E47" s="171"/>
      <c r="G47" s="173" t="str">
        <f>IFERROR(VLOOKUP(SortData5[[#This Row],[Container ID (select drop-down)]],TareWeight5[],2,FALSE),"")</f>
        <v/>
      </c>
      <c r="H47" s="173" t="str">
        <f>IFERROR(SortData5[[#This Row],[Total Weight (write in number)]]-SortData5[[#This Row],[Container Tare Weight (do not edit)]],"")</f>
        <v/>
      </c>
    </row>
    <row r="48" spans="5:8" x14ac:dyDescent="0.25">
      <c r="E48" s="171"/>
      <c r="G48" s="173" t="str">
        <f>IFERROR(VLOOKUP(SortData5[[#This Row],[Container ID (select drop-down)]],TareWeight5[],2,FALSE),"")</f>
        <v/>
      </c>
      <c r="H48" s="173" t="str">
        <f>IFERROR(SortData5[[#This Row],[Total Weight (write in number)]]-SortData5[[#This Row],[Container Tare Weight (do not edit)]],"")</f>
        <v/>
      </c>
    </row>
    <row r="49" spans="5:8" x14ac:dyDescent="0.25">
      <c r="E49" s="171"/>
      <c r="G49" s="173" t="str">
        <f>IFERROR(VLOOKUP(SortData5[[#This Row],[Container ID (select drop-down)]],TareWeight5[],2,FALSE),"")</f>
        <v/>
      </c>
      <c r="H49" s="173" t="str">
        <f>IFERROR(SortData5[[#This Row],[Total Weight (write in number)]]-SortData5[[#This Row],[Container Tare Weight (do not edit)]],"")</f>
        <v/>
      </c>
    </row>
    <row r="50" spans="5:8" x14ac:dyDescent="0.25">
      <c r="E50" s="171"/>
      <c r="G50" s="173" t="str">
        <f>IFERROR(VLOOKUP(SortData5[[#This Row],[Container ID (select drop-down)]],TareWeight5[],2,FALSE),"")</f>
        <v/>
      </c>
      <c r="H50" s="173" t="str">
        <f>IFERROR(SortData5[[#This Row],[Total Weight (write in number)]]-SortData5[[#This Row],[Container Tare Weight (do not edit)]],"")</f>
        <v/>
      </c>
    </row>
    <row r="51" spans="5:8" x14ac:dyDescent="0.25">
      <c r="E51" s="171"/>
      <c r="G51" s="173" t="str">
        <f>IFERROR(VLOOKUP(SortData5[[#This Row],[Container ID (select drop-down)]],TareWeight5[],2,FALSE),"")</f>
        <v/>
      </c>
      <c r="H51" s="173" t="str">
        <f>IFERROR(SortData5[[#This Row],[Total Weight (write in number)]]-SortData5[[#This Row],[Container Tare Weight (do not edit)]],"")</f>
        <v/>
      </c>
    </row>
    <row r="52" spans="5:8" x14ac:dyDescent="0.25">
      <c r="E52" s="171"/>
      <c r="G52" s="173" t="str">
        <f>IFERROR(VLOOKUP(SortData5[[#This Row],[Container ID (select drop-down)]],TareWeight5[],2,FALSE),"")</f>
        <v/>
      </c>
      <c r="H52" s="173" t="str">
        <f>IFERROR(SortData5[[#This Row],[Total Weight (write in number)]]-SortData5[[#This Row],[Container Tare Weight (do not edit)]],"")</f>
        <v/>
      </c>
    </row>
    <row r="53" spans="5:8" x14ac:dyDescent="0.25">
      <c r="E53" s="171"/>
      <c r="G53" s="173" t="str">
        <f>IFERROR(VLOOKUP(SortData5[[#This Row],[Container ID (select drop-down)]],TareWeight5[],2,FALSE),"")</f>
        <v/>
      </c>
      <c r="H53" s="173" t="str">
        <f>IFERROR(SortData5[[#This Row],[Total Weight (write in number)]]-SortData5[[#This Row],[Container Tare Weight (do not edit)]],"")</f>
        <v/>
      </c>
    </row>
    <row r="54" spans="5:8" x14ac:dyDescent="0.25">
      <c r="E54" s="171"/>
      <c r="G54" s="173" t="str">
        <f>IFERROR(VLOOKUP(SortData5[[#This Row],[Container ID (select drop-down)]],TareWeight5[],2,FALSE),"")</f>
        <v/>
      </c>
      <c r="H54" s="173" t="str">
        <f>IFERROR(SortData5[[#This Row],[Total Weight (write in number)]]-SortData5[[#This Row],[Container Tare Weight (do not edit)]],"")</f>
        <v/>
      </c>
    </row>
    <row r="55" spans="5:8" x14ac:dyDescent="0.25">
      <c r="E55" s="171"/>
      <c r="G55" s="173" t="str">
        <f>IFERROR(VLOOKUP(SortData5[[#This Row],[Container ID (select drop-down)]],TareWeight5[],2,FALSE),"")</f>
        <v/>
      </c>
      <c r="H55" s="173" t="str">
        <f>IFERROR(SortData5[[#This Row],[Total Weight (write in number)]]-SortData5[[#This Row],[Container Tare Weight (do not edit)]],"")</f>
        <v/>
      </c>
    </row>
    <row r="56" spans="5:8" x14ac:dyDescent="0.25">
      <c r="E56" s="171"/>
      <c r="G56" s="173" t="str">
        <f>IFERROR(VLOOKUP(SortData5[[#This Row],[Container ID (select drop-down)]],TareWeight5[],2,FALSE),"")</f>
        <v/>
      </c>
      <c r="H56" s="173" t="str">
        <f>IFERROR(SortData5[[#This Row],[Total Weight (write in number)]]-SortData5[[#This Row],[Container Tare Weight (do not edit)]],"")</f>
        <v/>
      </c>
    </row>
    <row r="57" spans="5:8" x14ac:dyDescent="0.25">
      <c r="E57" s="171"/>
      <c r="G57" s="173" t="str">
        <f>IFERROR(VLOOKUP(SortData5[[#This Row],[Container ID (select drop-down)]],TareWeight5[],2,FALSE),"")</f>
        <v/>
      </c>
      <c r="H57" s="173" t="str">
        <f>IFERROR(SortData5[[#This Row],[Total Weight (write in number)]]-SortData5[[#This Row],[Container Tare Weight (do not edit)]],"")</f>
        <v/>
      </c>
    </row>
    <row r="58" spans="5:8" x14ac:dyDescent="0.25">
      <c r="E58" s="171"/>
      <c r="G58" s="173" t="str">
        <f>IFERROR(VLOOKUP(SortData5[[#This Row],[Container ID (select drop-down)]],TareWeight5[],2,FALSE),"")</f>
        <v/>
      </c>
      <c r="H58" s="173" t="str">
        <f>IFERROR(SortData5[[#This Row],[Total Weight (write in number)]]-SortData5[[#This Row],[Container Tare Weight (do not edit)]],"")</f>
        <v/>
      </c>
    </row>
    <row r="59" spans="5:8" x14ac:dyDescent="0.25">
      <c r="E59" s="171"/>
      <c r="G59" s="173" t="str">
        <f>IFERROR(VLOOKUP(SortData5[[#This Row],[Container ID (select drop-down)]],TareWeight5[],2,FALSE),"")</f>
        <v/>
      </c>
      <c r="H59" s="173" t="str">
        <f>IFERROR(SortData5[[#This Row],[Total Weight (write in number)]]-SortData5[[#This Row],[Container Tare Weight (do not edit)]],"")</f>
        <v/>
      </c>
    </row>
    <row r="60" spans="5:8" x14ac:dyDescent="0.25">
      <c r="E60" s="171"/>
      <c r="G60" s="173" t="str">
        <f>IFERROR(VLOOKUP(SortData5[[#This Row],[Container ID (select drop-down)]],TareWeight5[],2,FALSE),"")</f>
        <v/>
      </c>
      <c r="H60" s="173" t="str">
        <f>IFERROR(SortData5[[#This Row],[Total Weight (write in number)]]-SortData5[[#This Row],[Container Tare Weight (do not edit)]],"")</f>
        <v/>
      </c>
    </row>
    <row r="61" spans="5:8" x14ac:dyDescent="0.25">
      <c r="E61" s="171"/>
      <c r="G61" s="173" t="str">
        <f>IFERROR(VLOOKUP(SortData5[[#This Row],[Container ID (select drop-down)]],TareWeight5[],2,FALSE),"")</f>
        <v/>
      </c>
      <c r="H61" s="173" t="str">
        <f>IFERROR(SortData5[[#This Row],[Total Weight (write in number)]]-SortData5[[#This Row],[Container Tare Weight (do not edit)]],"")</f>
        <v/>
      </c>
    </row>
    <row r="62" spans="5:8" x14ac:dyDescent="0.25">
      <c r="E62" s="171"/>
      <c r="G62" s="173" t="str">
        <f>IFERROR(VLOOKUP(SortData5[[#This Row],[Container ID (select drop-down)]],TareWeight5[],2,FALSE),"")</f>
        <v/>
      </c>
      <c r="H62" s="173" t="str">
        <f>IFERROR(SortData5[[#This Row],[Total Weight (write in number)]]-SortData5[[#This Row],[Container Tare Weight (do not edit)]],"")</f>
        <v/>
      </c>
    </row>
    <row r="63" spans="5:8" x14ac:dyDescent="0.25">
      <c r="E63" s="171"/>
      <c r="G63" s="173" t="str">
        <f>IFERROR(VLOOKUP(SortData5[[#This Row],[Container ID (select drop-down)]],TareWeight5[],2,FALSE),"")</f>
        <v/>
      </c>
      <c r="H63" s="173" t="str">
        <f>IFERROR(SortData5[[#This Row],[Total Weight (write in number)]]-SortData5[[#This Row],[Container Tare Weight (do not edit)]],"")</f>
        <v/>
      </c>
    </row>
    <row r="64" spans="5:8" x14ac:dyDescent="0.25">
      <c r="E64" s="171"/>
      <c r="G64" s="173" t="str">
        <f>IFERROR(VLOOKUP(SortData5[[#This Row],[Container ID (select drop-down)]],TareWeight5[],2,FALSE),"")</f>
        <v/>
      </c>
      <c r="H64" s="173" t="str">
        <f>IFERROR(SortData5[[#This Row],[Total Weight (write in number)]]-SortData5[[#This Row],[Container Tare Weight (do not edit)]],"")</f>
        <v/>
      </c>
    </row>
    <row r="65" spans="5:8" x14ac:dyDescent="0.25">
      <c r="E65" s="171"/>
      <c r="G65" s="173" t="str">
        <f>IFERROR(VLOOKUP(SortData5[[#This Row],[Container ID (select drop-down)]],TareWeight5[],2,FALSE),"")</f>
        <v/>
      </c>
      <c r="H65" s="173" t="str">
        <f>IFERROR(SortData5[[#This Row],[Total Weight (write in number)]]-SortData5[[#This Row],[Container Tare Weight (do not edit)]],"")</f>
        <v/>
      </c>
    </row>
    <row r="66" spans="5:8" x14ac:dyDescent="0.25">
      <c r="E66" s="171"/>
      <c r="G66" s="173" t="str">
        <f>IFERROR(VLOOKUP(SortData5[[#This Row],[Container ID (select drop-down)]],TareWeight5[],2,FALSE),"")</f>
        <v/>
      </c>
      <c r="H66" s="173" t="str">
        <f>IFERROR(SortData5[[#This Row],[Total Weight (write in number)]]-SortData5[[#This Row],[Container Tare Weight (do not edit)]],"")</f>
        <v/>
      </c>
    </row>
    <row r="67" spans="5:8" x14ac:dyDescent="0.25">
      <c r="E67" s="171"/>
      <c r="G67" s="173" t="str">
        <f>IFERROR(VLOOKUP(SortData5[[#This Row],[Container ID (select drop-down)]],TareWeight5[],2,FALSE),"")</f>
        <v/>
      </c>
      <c r="H67" s="173" t="str">
        <f>IFERROR(SortData5[[#This Row],[Total Weight (write in number)]]-SortData5[[#This Row],[Container Tare Weight (do not edit)]],"")</f>
        <v/>
      </c>
    </row>
    <row r="68" spans="5:8" x14ac:dyDescent="0.25">
      <c r="E68" s="171"/>
      <c r="G68" s="173" t="str">
        <f>IFERROR(VLOOKUP(SortData5[[#This Row],[Container ID (select drop-down)]],TareWeight5[],2,FALSE),"")</f>
        <v/>
      </c>
      <c r="H68" s="173" t="str">
        <f>IFERROR(SortData5[[#This Row],[Total Weight (write in number)]]-SortData5[[#This Row],[Container Tare Weight (do not edit)]],"")</f>
        <v/>
      </c>
    </row>
    <row r="69" spans="5:8" x14ac:dyDescent="0.25">
      <c r="E69" s="171"/>
      <c r="G69" s="173" t="str">
        <f>IFERROR(VLOOKUP(SortData5[[#This Row],[Container ID (select drop-down)]],TareWeight5[],2,FALSE),"")</f>
        <v/>
      </c>
      <c r="H69" s="173" t="str">
        <f>IFERROR(SortData5[[#This Row],[Total Weight (write in number)]]-SortData5[[#This Row],[Container Tare Weight (do not edit)]],"")</f>
        <v/>
      </c>
    </row>
    <row r="70" spans="5:8" x14ac:dyDescent="0.25">
      <c r="E70" s="171"/>
      <c r="G70" s="173" t="str">
        <f>IFERROR(VLOOKUP(SortData5[[#This Row],[Container ID (select drop-down)]],TareWeight5[],2,FALSE),"")</f>
        <v/>
      </c>
      <c r="H70" s="173" t="str">
        <f>IFERROR(SortData5[[#This Row],[Total Weight (write in number)]]-SortData5[[#This Row],[Container Tare Weight (do not edit)]],"")</f>
        <v/>
      </c>
    </row>
    <row r="71" spans="5:8" x14ac:dyDescent="0.25">
      <c r="E71" s="171"/>
      <c r="G71" s="173" t="str">
        <f>IFERROR(VLOOKUP(SortData5[[#This Row],[Container ID (select drop-down)]],TareWeight5[],2,FALSE),"")</f>
        <v/>
      </c>
      <c r="H71" s="173" t="str">
        <f>IFERROR(SortData5[[#This Row],[Total Weight (write in number)]]-SortData5[[#This Row],[Container Tare Weight (do not edit)]],"")</f>
        <v/>
      </c>
    </row>
    <row r="72" spans="5:8" x14ac:dyDescent="0.25">
      <c r="E72" s="171"/>
      <c r="G72" s="173" t="str">
        <f>IFERROR(VLOOKUP(SortData5[[#This Row],[Container ID (select drop-down)]],TareWeight5[],2,FALSE),"")</f>
        <v/>
      </c>
      <c r="H72" s="173" t="str">
        <f>IFERROR(SortData5[[#This Row],[Total Weight (write in number)]]-SortData5[[#This Row],[Container Tare Weight (do not edit)]],"")</f>
        <v/>
      </c>
    </row>
    <row r="73" spans="5:8" x14ac:dyDescent="0.25">
      <c r="E73" s="171"/>
      <c r="G73" s="173" t="str">
        <f>IFERROR(VLOOKUP(SortData5[[#This Row],[Container ID (select drop-down)]],TareWeight5[],2,FALSE),"")</f>
        <v/>
      </c>
      <c r="H73" s="173" t="str">
        <f>IFERROR(SortData5[[#This Row],[Total Weight (write in number)]]-SortData5[[#This Row],[Container Tare Weight (do not edit)]],"")</f>
        <v/>
      </c>
    </row>
    <row r="74" spans="5:8" x14ac:dyDescent="0.25">
      <c r="E74" s="171"/>
      <c r="G74" s="173" t="str">
        <f>IFERROR(VLOOKUP(SortData5[[#This Row],[Container ID (select drop-down)]],TareWeight5[],2,FALSE),"")</f>
        <v/>
      </c>
      <c r="H74" s="173" t="str">
        <f>IFERROR(SortData5[[#This Row],[Total Weight (write in number)]]-SortData5[[#This Row],[Container Tare Weight (do not edit)]],"")</f>
        <v/>
      </c>
    </row>
    <row r="75" spans="5:8" x14ac:dyDescent="0.25">
      <c r="E75" s="171"/>
      <c r="G75" s="173" t="str">
        <f>IFERROR(VLOOKUP(SortData5[[#This Row],[Container ID (select drop-down)]],TareWeight5[],2,FALSE),"")</f>
        <v/>
      </c>
      <c r="H75" s="173" t="str">
        <f>IFERROR(SortData5[[#This Row],[Total Weight (write in number)]]-SortData5[[#This Row],[Container Tare Weight (do not edit)]],"")</f>
        <v/>
      </c>
    </row>
    <row r="76" spans="5:8" x14ac:dyDescent="0.25">
      <c r="E76" s="171"/>
      <c r="G76" s="173" t="str">
        <f>IFERROR(VLOOKUP(SortData5[[#This Row],[Container ID (select drop-down)]],TareWeight5[],2,FALSE),"")</f>
        <v/>
      </c>
      <c r="H76" s="173" t="str">
        <f>IFERROR(SortData5[[#This Row],[Total Weight (write in number)]]-SortData5[[#This Row],[Container Tare Weight (do not edit)]],"")</f>
        <v/>
      </c>
    </row>
    <row r="77" spans="5:8" x14ac:dyDescent="0.25">
      <c r="E77" s="171"/>
      <c r="G77" s="173" t="str">
        <f>IFERROR(VLOOKUP(SortData5[[#This Row],[Container ID (select drop-down)]],TareWeight5[],2,FALSE),"")</f>
        <v/>
      </c>
      <c r="H77" s="173" t="str">
        <f>IFERROR(SortData5[[#This Row],[Total Weight (write in number)]]-SortData5[[#This Row],[Container Tare Weight (do not edit)]],"")</f>
        <v/>
      </c>
    </row>
    <row r="78" spans="5:8" x14ac:dyDescent="0.25">
      <c r="E78" s="171"/>
      <c r="G78" s="173" t="str">
        <f>IFERROR(VLOOKUP(SortData5[[#This Row],[Container ID (select drop-down)]],TareWeight5[],2,FALSE),"")</f>
        <v/>
      </c>
      <c r="H78" s="173" t="str">
        <f>IFERROR(SortData5[[#This Row],[Total Weight (write in number)]]-SortData5[[#This Row],[Container Tare Weight (do not edit)]],"")</f>
        <v/>
      </c>
    </row>
    <row r="79" spans="5:8" x14ac:dyDescent="0.25">
      <c r="E79" s="171"/>
      <c r="G79" s="173" t="str">
        <f>IFERROR(VLOOKUP(SortData5[[#This Row],[Container ID (select drop-down)]],TareWeight5[],2,FALSE),"")</f>
        <v/>
      </c>
      <c r="H79" s="173" t="str">
        <f>IFERROR(SortData5[[#This Row],[Total Weight (write in number)]]-SortData5[[#This Row],[Container Tare Weight (do not edit)]],"")</f>
        <v/>
      </c>
    </row>
    <row r="80" spans="5:8" x14ac:dyDescent="0.25">
      <c r="E80" s="171"/>
      <c r="G80" s="173" t="str">
        <f>IFERROR(VLOOKUP(SortData5[[#This Row],[Container ID (select drop-down)]],TareWeight5[],2,FALSE),"")</f>
        <v/>
      </c>
      <c r="H80" s="173" t="str">
        <f>IFERROR(SortData5[[#This Row],[Total Weight (write in number)]]-SortData5[[#This Row],[Container Tare Weight (do not edit)]],"")</f>
        <v/>
      </c>
    </row>
    <row r="81" spans="5:8" x14ac:dyDescent="0.25">
      <c r="E81" s="171"/>
      <c r="G81" s="173" t="str">
        <f>IFERROR(VLOOKUP(SortData5[[#This Row],[Container ID (select drop-down)]],TareWeight5[],2,FALSE),"")</f>
        <v/>
      </c>
      <c r="H81" s="173" t="str">
        <f>IFERROR(SortData5[[#This Row],[Total Weight (write in number)]]-SortData5[[#This Row],[Container Tare Weight (do not edit)]],"")</f>
        <v/>
      </c>
    </row>
    <row r="82" spans="5:8" x14ac:dyDescent="0.25">
      <c r="E82" s="171"/>
      <c r="G82" s="173" t="str">
        <f>IFERROR(VLOOKUP(SortData5[[#This Row],[Container ID (select drop-down)]],TareWeight5[],2,FALSE),"")</f>
        <v/>
      </c>
      <c r="H82" s="173" t="str">
        <f>IFERROR(SortData5[[#This Row],[Total Weight (write in number)]]-SortData5[[#This Row],[Container Tare Weight (do not edit)]],"")</f>
        <v/>
      </c>
    </row>
    <row r="83" spans="5:8" x14ac:dyDescent="0.25">
      <c r="E83" s="171"/>
      <c r="G83" s="173" t="str">
        <f>IFERROR(VLOOKUP(SortData5[[#This Row],[Container ID (select drop-down)]],TareWeight5[],2,FALSE),"")</f>
        <v/>
      </c>
      <c r="H83" s="173" t="str">
        <f>IFERROR(SortData5[[#This Row],[Total Weight (write in number)]]-SortData5[[#This Row],[Container Tare Weight (do not edit)]],"")</f>
        <v/>
      </c>
    </row>
    <row r="84" spans="5:8" x14ac:dyDescent="0.25">
      <c r="E84" s="171"/>
      <c r="G84" s="173" t="str">
        <f>IFERROR(VLOOKUP(SortData5[[#This Row],[Container ID (select drop-down)]],TareWeight5[],2,FALSE),"")</f>
        <v/>
      </c>
      <c r="H84" s="173" t="str">
        <f>IFERROR(SortData5[[#This Row],[Total Weight (write in number)]]-SortData5[[#This Row],[Container Tare Weight (do not edit)]],"")</f>
        <v/>
      </c>
    </row>
    <row r="85" spans="5:8" x14ac:dyDescent="0.25">
      <c r="E85" s="171"/>
      <c r="G85" s="173" t="str">
        <f>IFERROR(VLOOKUP(SortData5[[#This Row],[Container ID (select drop-down)]],TareWeight5[],2,FALSE),"")</f>
        <v/>
      </c>
      <c r="H85" s="173" t="str">
        <f>IFERROR(SortData5[[#This Row],[Total Weight (write in number)]]-SortData5[[#This Row],[Container Tare Weight (do not edit)]],"")</f>
        <v/>
      </c>
    </row>
    <row r="86" spans="5:8" x14ac:dyDescent="0.25">
      <c r="E86" s="171"/>
      <c r="G86" s="173" t="str">
        <f>IFERROR(VLOOKUP(SortData5[[#This Row],[Container ID (select drop-down)]],TareWeight5[],2,FALSE),"")</f>
        <v/>
      </c>
      <c r="H86" s="173" t="str">
        <f>IFERROR(SortData5[[#This Row],[Total Weight (write in number)]]-SortData5[[#This Row],[Container Tare Weight (do not edit)]],"")</f>
        <v/>
      </c>
    </row>
    <row r="87" spans="5:8" x14ac:dyDescent="0.25">
      <c r="E87" s="171"/>
      <c r="G87" s="173" t="str">
        <f>IFERROR(VLOOKUP(SortData5[[#This Row],[Container ID (select drop-down)]],TareWeight5[],2,FALSE),"")</f>
        <v/>
      </c>
      <c r="H87" s="173" t="str">
        <f>IFERROR(SortData5[[#This Row],[Total Weight (write in number)]]-SortData5[[#This Row],[Container Tare Weight (do not edit)]],"")</f>
        <v/>
      </c>
    </row>
    <row r="88" spans="5:8" x14ac:dyDescent="0.25">
      <c r="E88" s="171"/>
      <c r="G88" s="173" t="str">
        <f>IFERROR(VLOOKUP(SortData5[[#This Row],[Container ID (select drop-down)]],TareWeight5[],2,FALSE),"")</f>
        <v/>
      </c>
      <c r="H88" s="173" t="str">
        <f>IFERROR(SortData5[[#This Row],[Total Weight (write in number)]]-SortData5[[#This Row],[Container Tare Weight (do not edit)]],"")</f>
        <v/>
      </c>
    </row>
    <row r="89" spans="5:8" x14ac:dyDescent="0.25">
      <c r="E89" s="171"/>
      <c r="G89" s="173" t="str">
        <f>IFERROR(VLOOKUP(SortData5[[#This Row],[Container ID (select drop-down)]],TareWeight5[],2,FALSE),"")</f>
        <v/>
      </c>
      <c r="H89" s="173" t="str">
        <f>IFERROR(SortData5[[#This Row],[Total Weight (write in number)]]-SortData5[[#This Row],[Container Tare Weight (do not edit)]],"")</f>
        <v/>
      </c>
    </row>
    <row r="90" spans="5:8" x14ac:dyDescent="0.25">
      <c r="E90" s="171"/>
      <c r="G90" s="173" t="str">
        <f>IFERROR(VLOOKUP(SortData5[[#This Row],[Container ID (select drop-down)]],TareWeight5[],2,FALSE),"")</f>
        <v/>
      </c>
      <c r="H90" s="173" t="str">
        <f>IFERROR(SortData5[[#This Row],[Total Weight (write in number)]]-SortData5[[#This Row],[Container Tare Weight (do not edit)]],"")</f>
        <v/>
      </c>
    </row>
    <row r="91" spans="5:8" x14ac:dyDescent="0.25">
      <c r="E91" s="171"/>
      <c r="G91" s="173" t="str">
        <f>IFERROR(VLOOKUP(SortData5[[#This Row],[Container ID (select drop-down)]],TareWeight5[],2,FALSE),"")</f>
        <v/>
      </c>
      <c r="H91" s="173" t="str">
        <f>IFERROR(SortData5[[#This Row],[Total Weight (write in number)]]-SortData5[[#This Row],[Container Tare Weight (do not edit)]],"")</f>
        <v/>
      </c>
    </row>
    <row r="92" spans="5:8" x14ac:dyDescent="0.25">
      <c r="E92" s="171"/>
      <c r="G92" s="173" t="str">
        <f>IFERROR(VLOOKUP(SortData5[[#This Row],[Container ID (select drop-down)]],TareWeight5[],2,FALSE),"")</f>
        <v/>
      </c>
      <c r="H92" s="173" t="str">
        <f>IFERROR(SortData5[[#This Row],[Total Weight (write in number)]]-SortData5[[#This Row],[Container Tare Weight (do not edit)]],"")</f>
        <v/>
      </c>
    </row>
    <row r="93" spans="5:8" x14ac:dyDescent="0.25">
      <c r="E93" s="171"/>
      <c r="G93" s="173" t="str">
        <f>IFERROR(VLOOKUP(SortData5[[#This Row],[Container ID (select drop-down)]],TareWeight5[],2,FALSE),"")</f>
        <v/>
      </c>
      <c r="H93" s="173" t="str">
        <f>IFERROR(SortData5[[#This Row],[Total Weight (write in number)]]-SortData5[[#This Row],[Container Tare Weight (do not edit)]],"")</f>
        <v/>
      </c>
    </row>
    <row r="94" spans="5:8" x14ac:dyDescent="0.25">
      <c r="E94" s="171"/>
      <c r="G94" s="173" t="str">
        <f>IFERROR(VLOOKUP(SortData5[[#This Row],[Container ID (select drop-down)]],TareWeight5[],2,FALSE),"")</f>
        <v/>
      </c>
      <c r="H94" s="173" t="str">
        <f>IFERROR(SortData5[[#This Row],[Total Weight (write in number)]]-SortData5[[#This Row],[Container Tare Weight (do not edit)]],"")</f>
        <v/>
      </c>
    </row>
    <row r="95" spans="5:8" x14ac:dyDescent="0.25">
      <c r="E95" s="171"/>
      <c r="G95" s="173" t="str">
        <f>IFERROR(VLOOKUP(SortData5[[#This Row],[Container ID (select drop-down)]],TareWeight5[],2,FALSE),"")</f>
        <v/>
      </c>
      <c r="H95" s="173" t="str">
        <f>IFERROR(SortData5[[#This Row],[Total Weight (write in number)]]-SortData5[[#This Row],[Container Tare Weight (do not edit)]],"")</f>
        <v/>
      </c>
    </row>
    <row r="96" spans="5:8" x14ac:dyDescent="0.25">
      <c r="E96" s="171"/>
      <c r="G96" s="173" t="str">
        <f>IFERROR(VLOOKUP(SortData5[[#This Row],[Container ID (select drop-down)]],TareWeight5[],2,FALSE),"")</f>
        <v/>
      </c>
      <c r="H96" s="173" t="str">
        <f>IFERROR(SortData5[[#This Row],[Total Weight (write in number)]]-SortData5[[#This Row],[Container Tare Weight (do not edit)]],"")</f>
        <v/>
      </c>
    </row>
    <row r="97" spans="5:8" x14ac:dyDescent="0.25">
      <c r="E97" s="171"/>
      <c r="G97" s="173" t="str">
        <f>IFERROR(VLOOKUP(SortData5[[#This Row],[Container ID (select drop-down)]],TareWeight5[],2,FALSE),"")</f>
        <v/>
      </c>
      <c r="H97" s="173" t="str">
        <f>IFERROR(SortData5[[#This Row],[Total Weight (write in number)]]-SortData5[[#This Row],[Container Tare Weight (do not edit)]],"")</f>
        <v/>
      </c>
    </row>
    <row r="98" spans="5:8" x14ac:dyDescent="0.25">
      <c r="E98" s="171"/>
      <c r="G98" s="173" t="str">
        <f>IFERROR(VLOOKUP(SortData5[[#This Row],[Container ID (select drop-down)]],TareWeight5[],2,FALSE),"")</f>
        <v/>
      </c>
      <c r="H98" s="173" t="str">
        <f>IFERROR(SortData5[[#This Row],[Total Weight (write in number)]]-SortData5[[#This Row],[Container Tare Weight (do not edit)]],"")</f>
        <v/>
      </c>
    </row>
    <row r="99" spans="5:8" x14ac:dyDescent="0.25">
      <c r="E99" s="171"/>
      <c r="G99" s="173" t="str">
        <f>IFERROR(VLOOKUP(SortData5[[#This Row],[Container ID (select drop-down)]],TareWeight5[],2,FALSE),"")</f>
        <v/>
      </c>
      <c r="H99" s="173" t="str">
        <f>IFERROR(SortData5[[#This Row],[Total Weight (write in number)]]-SortData5[[#This Row],[Container Tare Weight (do not edit)]],"")</f>
        <v/>
      </c>
    </row>
    <row r="100" spans="5:8" x14ac:dyDescent="0.25">
      <c r="E100" s="171"/>
      <c r="G100" s="173" t="str">
        <f>IFERROR(VLOOKUP(SortData5[[#This Row],[Container ID (select drop-down)]],TareWeight5[],2,FALSE),"")</f>
        <v/>
      </c>
      <c r="H100" s="173" t="str">
        <f>IFERROR(SortData5[[#This Row],[Total Weight (write in number)]]-SortData5[[#This Row],[Container Tare Weight (do not edit)]],"")</f>
        <v/>
      </c>
    </row>
    <row r="101" spans="5:8" x14ac:dyDescent="0.25">
      <c r="E101" s="171"/>
      <c r="G101" s="173" t="str">
        <f>IFERROR(VLOOKUP(SortData5[[#This Row],[Container ID (select drop-down)]],TareWeight5[],2,FALSE),"")</f>
        <v/>
      </c>
      <c r="H101" s="173" t="str">
        <f>IFERROR(SortData5[[#This Row],[Total Weight (write in number)]]-SortData5[[#This Row],[Container Tare Weight (do not edit)]],"")</f>
        <v/>
      </c>
    </row>
    <row r="102" spans="5:8" x14ac:dyDescent="0.25">
      <c r="E102" s="171"/>
      <c r="G102" s="173" t="str">
        <f>IFERROR(VLOOKUP(SortData5[[#This Row],[Container ID (select drop-down)]],TareWeight5[],2,FALSE),"")</f>
        <v/>
      </c>
      <c r="H102" s="173" t="str">
        <f>IFERROR(SortData5[[#This Row],[Total Weight (write in number)]]-SortData5[[#This Row],[Container Tare Weight (do not edit)]],"")</f>
        <v/>
      </c>
    </row>
    <row r="103" spans="5:8" x14ac:dyDescent="0.25">
      <c r="E103" s="171"/>
      <c r="G103" s="173" t="str">
        <f>IFERROR(VLOOKUP(SortData5[[#This Row],[Container ID (select drop-down)]],TareWeight5[],2,FALSE),"")</f>
        <v/>
      </c>
      <c r="H103" s="173" t="str">
        <f>IFERROR(SortData5[[#This Row],[Total Weight (write in number)]]-SortData5[[#This Row],[Container Tare Weight (do not edit)]],"")</f>
        <v/>
      </c>
    </row>
    <row r="104" spans="5:8" x14ac:dyDescent="0.25">
      <c r="E104" s="171"/>
      <c r="G104" s="173" t="str">
        <f>IFERROR(VLOOKUP(SortData5[[#This Row],[Container ID (select drop-down)]],TareWeight5[],2,FALSE),"")</f>
        <v/>
      </c>
      <c r="H104" s="173" t="str">
        <f>IFERROR(SortData5[[#This Row],[Total Weight (write in number)]]-SortData5[[#This Row],[Container Tare Weight (do not edit)]],"")</f>
        <v/>
      </c>
    </row>
    <row r="105" spans="5:8" x14ac:dyDescent="0.25">
      <c r="E105" s="171"/>
      <c r="G105" s="173" t="str">
        <f>IFERROR(VLOOKUP(SortData5[[#This Row],[Container ID (select drop-down)]],TareWeight5[],2,FALSE),"")</f>
        <v/>
      </c>
      <c r="H105" s="173" t="str">
        <f>IFERROR(SortData5[[#This Row],[Total Weight (write in number)]]-SortData5[[#This Row],[Container Tare Weight (do not edit)]],"")</f>
        <v/>
      </c>
    </row>
    <row r="106" spans="5:8" x14ac:dyDescent="0.25">
      <c r="E106" s="171"/>
      <c r="G106" s="173" t="str">
        <f>IFERROR(VLOOKUP(SortData5[[#This Row],[Container ID (select drop-down)]],TareWeight5[],2,FALSE),"")</f>
        <v/>
      </c>
      <c r="H106" s="173" t="str">
        <f>IFERROR(SortData5[[#This Row],[Total Weight (write in number)]]-SortData5[[#This Row],[Container Tare Weight (do not edit)]],"")</f>
        <v/>
      </c>
    </row>
    <row r="107" spans="5:8" x14ac:dyDescent="0.25">
      <c r="E107" s="171"/>
      <c r="G107" s="173" t="str">
        <f>IFERROR(VLOOKUP(SortData5[[#This Row],[Container ID (select drop-down)]],TareWeight5[],2,FALSE),"")</f>
        <v/>
      </c>
      <c r="H107" s="173" t="str">
        <f>IFERROR(SortData5[[#This Row],[Total Weight (write in number)]]-SortData5[[#This Row],[Container Tare Weight (do not edit)]],"")</f>
        <v/>
      </c>
    </row>
    <row r="108" spans="5:8" x14ac:dyDescent="0.25">
      <c r="E108" s="171"/>
      <c r="G108" s="173" t="str">
        <f>IFERROR(VLOOKUP(SortData5[[#This Row],[Container ID (select drop-down)]],TareWeight5[],2,FALSE),"")</f>
        <v/>
      </c>
      <c r="H108" s="173" t="str">
        <f>IFERROR(SortData5[[#This Row],[Total Weight (write in number)]]-SortData5[[#This Row],[Container Tare Weight (do not edit)]],"")</f>
        <v/>
      </c>
    </row>
    <row r="109" spans="5:8" x14ac:dyDescent="0.25">
      <c r="E109" s="171"/>
      <c r="G109" s="173" t="str">
        <f>IFERROR(VLOOKUP(SortData5[[#This Row],[Container ID (select drop-down)]],TareWeight5[],2,FALSE),"")</f>
        <v/>
      </c>
      <c r="H109" s="173" t="str">
        <f>IFERROR(SortData5[[#This Row],[Total Weight (write in number)]]-SortData5[[#This Row],[Container Tare Weight (do not edit)]],"")</f>
        <v/>
      </c>
    </row>
    <row r="110" spans="5:8" x14ac:dyDescent="0.25">
      <c r="E110" s="171"/>
      <c r="G110" s="173" t="str">
        <f>IFERROR(VLOOKUP(SortData5[[#This Row],[Container ID (select drop-down)]],TareWeight5[],2,FALSE),"")</f>
        <v/>
      </c>
      <c r="H110" s="173" t="str">
        <f>IFERROR(SortData5[[#This Row],[Total Weight (write in number)]]-SortData5[[#This Row],[Container Tare Weight (do not edit)]],"")</f>
        <v/>
      </c>
    </row>
  </sheetData>
  <sheetProtection sheet="1" objects="1" scenarios="1" selectLockedCells="1"/>
  <dataValidations count="3">
    <dataValidation type="list" allowBlank="1" showInputMessage="1" showErrorMessage="1" sqref="C11:C110" xr:uid="{BB9BC507-387E-4220-9DCF-458A33265EEA}">
      <formula1>INDIRECT(B11)</formula1>
    </dataValidation>
    <dataValidation type="decimal" allowBlank="1" showInputMessage="1" showErrorMessage="1" error="Please enter only a numerical value." sqref="E11:E110" xr:uid="{FCD04636-3045-4ED8-868A-A26D0604CF10}">
      <formula1>-10000000000000</formula1>
      <formula2>100000000000000</formula2>
    </dataValidation>
    <dataValidation type="list" allowBlank="1" showInputMessage="1" showErrorMessage="1" sqref="B11:B110" xr:uid="{2CCC7396-41BD-43E3-8764-D4EF99707CAA}">
      <formula1>WasteType</formula1>
    </dataValidation>
  </dataValidations>
  <pageMargins left="0.7" right="0.7" top="0.75" bottom="0.75" header="0.3" footer="0.3"/>
  <pageSetup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E9416A23-27BF-42E8-BF2C-4F4490ADFDE4}">
          <x14:formula1>
            <xm:f>'Waste Types(to Hide)'!$G$3:$G$8</xm:f>
          </x14:formula1>
          <xm:sqref>A11:A110</xm:sqref>
        </x14:dataValidation>
        <x14:dataValidation type="list" allowBlank="1" showInputMessage="1" showErrorMessage="1" xr:uid="{1D4390E4-A860-4E59-B15E-F3DD31BAC2EF}">
          <x14:formula1>
            <xm:f>'Tare Weights'!$A$12:$A$86</xm:f>
          </x14:formula1>
          <xm:sqref>F11:F110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DF0C2-0FDF-4188-A853-C445530E036A}">
  <sheetPr>
    <tabColor theme="6"/>
  </sheetPr>
  <dimension ref="A1:R46"/>
  <sheetViews>
    <sheetView showGridLines="0" zoomScale="80" zoomScaleNormal="80" workbookViewId="0">
      <selection activeCell="A7" sqref="A7"/>
    </sheetView>
  </sheetViews>
  <sheetFormatPr defaultColWidth="8.59765625" defaultRowHeight="16.5" customHeight="1" x14ac:dyDescent="0.25"/>
  <cols>
    <col min="1" max="1" width="7.09765625" style="20" customWidth="1"/>
    <col min="2" max="2" width="20" style="20" customWidth="1"/>
    <col min="3" max="6" width="13.09765625" style="20" customWidth="1"/>
    <col min="7" max="7" width="16" style="20" customWidth="1"/>
    <col min="8" max="8" width="11.09765625" style="20" customWidth="1"/>
    <col min="9" max="9" width="13.19921875" style="20" customWidth="1"/>
    <col min="10" max="10" width="11.09765625" style="20" customWidth="1"/>
    <col min="11" max="11" width="12.09765625" style="20" customWidth="1"/>
    <col min="12" max="12" width="13.19921875" style="20" customWidth="1"/>
    <col min="13" max="13" width="12.59765625" style="20" customWidth="1"/>
    <col min="14" max="14" width="15" style="20" customWidth="1"/>
    <col min="15" max="15" width="14.69921875" style="20" customWidth="1"/>
    <col min="16" max="17" width="17.09765625" style="20" customWidth="1"/>
    <col min="18" max="18" width="12.5" style="20" customWidth="1"/>
    <col min="19" max="21" width="11.5" style="20" customWidth="1"/>
    <col min="22" max="22" width="13.5" style="20" customWidth="1"/>
    <col min="23" max="23" width="15.59765625" style="20" customWidth="1"/>
    <col min="24" max="24" width="12.59765625" style="20" customWidth="1"/>
    <col min="25" max="25" width="11.5" style="20" customWidth="1"/>
    <col min="26" max="26" width="15" style="20" customWidth="1"/>
    <col min="27" max="27" width="12.69921875" style="20" customWidth="1"/>
    <col min="28" max="16384" width="8.59765625" style="20"/>
  </cols>
  <sheetData>
    <row r="1" spans="1:18" ht="18" x14ac:dyDescent="0.35">
      <c r="A1" s="37" t="s">
        <v>15</v>
      </c>
      <c r="B1" s="38"/>
      <c r="C1" s="38"/>
      <c r="D1" s="38"/>
      <c r="E1" s="38"/>
      <c r="F1" s="38"/>
      <c r="G1" s="38"/>
      <c r="H1" s="38"/>
      <c r="I1" s="38"/>
      <c r="J1" s="38"/>
      <c r="K1" s="39"/>
      <c r="L1" s="39"/>
      <c r="M1" s="39"/>
      <c r="N1" s="39"/>
      <c r="O1" s="39"/>
      <c r="P1" s="39"/>
      <c r="Q1" s="39"/>
      <c r="R1" s="39"/>
    </row>
    <row r="2" spans="1:18" ht="18" x14ac:dyDescent="0.35">
      <c r="A2" s="35"/>
    </row>
    <row r="4" spans="1:18" ht="13.8" x14ac:dyDescent="0.25"/>
    <row r="5" spans="1:18" ht="13.8" x14ac:dyDescent="0.25"/>
    <row r="6" spans="1:18" ht="24" customHeight="1" x14ac:dyDescent="0.25">
      <c r="B6" s="178" t="str">
        <f>"Table. 1 Waste Weight" &amp; " ("&amp;'Tare Weights'!$B$7&amp;") " &amp; "and Composition by Waste Type"</f>
        <v>Table. 1 Waste Weight () and Composition by Waste Type</v>
      </c>
      <c r="C6" s="179"/>
      <c r="D6" s="179"/>
      <c r="E6" s="179"/>
      <c r="F6" s="179"/>
      <c r="G6" s="179"/>
      <c r="H6" s="179"/>
      <c r="I6" s="180"/>
    </row>
    <row r="7" spans="1:18" ht="34.5" customHeight="1" x14ac:dyDescent="0.25">
      <c r="B7" s="68" t="s">
        <v>45</v>
      </c>
      <c r="C7" s="121" t="str">
        <f>"Weight " &amp; "("&amp;'Record Sort Data Day 1'!$B$6&amp;")"</f>
        <v>Weight (Day 1)</v>
      </c>
      <c r="D7" s="121" t="str">
        <f>"Weight "&amp;"("&amp;'Record Sort Data Day 2'!$B$6&amp;")"</f>
        <v>Weight (Day 2)</v>
      </c>
      <c r="E7" s="121" t="str">
        <f>"Weight "&amp;"("&amp;'Record Sort Data Day 3'!$B$6&amp;")"</f>
        <v>Weight (Day 3)</v>
      </c>
      <c r="F7" s="121" t="str">
        <f>"Weight "&amp;"("&amp;'Record Sort Data Day 4'!$B$6&amp;")"</f>
        <v>Weight (Day 4)</v>
      </c>
      <c r="G7" s="121" t="str">
        <f>"Weight "&amp;"("&amp;'Record Sort Data Day 5'!$B$6&amp;")"</f>
        <v>Weight (Day 5)</v>
      </c>
      <c r="H7" s="121" t="s">
        <v>242</v>
      </c>
      <c r="I7" s="122" t="s">
        <v>243</v>
      </c>
    </row>
    <row r="8" spans="1:18" ht="13.8" x14ac:dyDescent="0.25">
      <c r="B8" s="69" t="s">
        <v>49</v>
      </c>
      <c r="C8" s="79">
        <f>SUMIF(SortData1[Waste Type (select drop-down)],'Data Analysis'!B8,SortData1[Net Weight (do not edit)])</f>
        <v>0</v>
      </c>
      <c r="D8" s="79">
        <f>SUMIF(SortData2[Waste Type (select drop-down)],'Data Analysis'!$B8,SortData2[Net Weight (do not edit)])</f>
        <v>0</v>
      </c>
      <c r="E8" s="79">
        <f>SUMIF(SortData3[Waste Type (select drop-down)],'Data Analysis'!$B8,SortData3[Net Weight (do not edit)])</f>
        <v>0</v>
      </c>
      <c r="F8" s="79">
        <f>SUMIF(SortData4[Waste Type (select drop-down)],'Data Analysis'!$B8,SortData4[Net Weight (do not edit)])</f>
        <v>0</v>
      </c>
      <c r="G8" s="79">
        <f>SUMIF(SortData5[Waste Type (select drop-down)],'Data Analysis'!$B8,SortData5[Net Weight (do not edit)])</f>
        <v>0</v>
      </c>
      <c r="H8" s="70">
        <f>SUM(C8:G8)</f>
        <v>0</v>
      </c>
      <c r="I8" s="71" t="str">
        <f t="shared" ref="I8:I18" si="0">IFERROR($H8/$H$19,"")</f>
        <v/>
      </c>
    </row>
    <row r="9" spans="1:18" ht="16.2" customHeight="1" x14ac:dyDescent="0.25">
      <c r="B9" s="72" t="s">
        <v>50</v>
      </c>
      <c r="C9" s="80">
        <f>SUMIF(SortData1[Waste Type (select drop-down)],'Data Analysis'!B9,SortData1[Net Weight (do not edit)])</f>
        <v>0</v>
      </c>
      <c r="D9" s="80">
        <f>SUMIF(SortData2[Waste Type (select drop-down)],'Data Analysis'!$B9,SortData2[Net Weight (do not edit)])</f>
        <v>0</v>
      </c>
      <c r="E9" s="80">
        <f>SUMIF(SortData3[Waste Type (select drop-down)],'Data Analysis'!$B9,SortData3[Net Weight (do not edit)])</f>
        <v>0</v>
      </c>
      <c r="F9" s="80">
        <f>SUMIF(SortData4[Waste Type (select drop-down)],'Data Analysis'!$B9,SortData4[Net Weight (do not edit)])</f>
        <v>0</v>
      </c>
      <c r="G9" s="80">
        <f>SUMIF(SortData5[Waste Type (select drop-down)],'Data Analysis'!$B9,SortData5[Net Weight (do not edit)])</f>
        <v>0</v>
      </c>
      <c r="H9" s="77">
        <f t="shared" ref="H9:H18" si="1">SUM(C9:G9)</f>
        <v>0</v>
      </c>
      <c r="I9" s="78" t="str">
        <f t="shared" si="0"/>
        <v/>
      </c>
    </row>
    <row r="10" spans="1:18" ht="13.8" x14ac:dyDescent="0.25">
      <c r="B10" s="73" t="s">
        <v>51</v>
      </c>
      <c r="C10" s="79">
        <f>SUMIF(SortData1[Waste Type (select drop-down)],'Data Analysis'!B10,SortData1[Net Weight (do not edit)])</f>
        <v>0</v>
      </c>
      <c r="D10" s="81">
        <f>SUMIF(SortData2[Waste Type (select drop-down)],'Data Analysis'!$B10,SortData2[Net Weight (do not edit)])</f>
        <v>0</v>
      </c>
      <c r="E10" s="79">
        <f>SUMIF(SortData3[Waste Type (select drop-down)],'Data Analysis'!$B10,SortData3[Net Weight (do not edit)])</f>
        <v>0</v>
      </c>
      <c r="F10" s="79">
        <f>SUMIF(SortData4[Waste Type (select drop-down)],'Data Analysis'!$B10,SortData4[Net Weight (do not edit)])</f>
        <v>0</v>
      </c>
      <c r="G10" s="79">
        <f>SUMIF(SortData5[Waste Type (select drop-down)],'Data Analysis'!$B10,SortData5[Net Weight (do not edit)])</f>
        <v>0</v>
      </c>
      <c r="H10" s="70">
        <f t="shared" si="1"/>
        <v>0</v>
      </c>
      <c r="I10" s="71" t="str">
        <f t="shared" si="0"/>
        <v/>
      </c>
    </row>
    <row r="11" spans="1:18" ht="13.8" x14ac:dyDescent="0.25">
      <c r="B11" s="72" t="s">
        <v>52</v>
      </c>
      <c r="C11" s="80">
        <f>SUMIF(SortData1[Waste Type (select drop-down)],'Data Analysis'!B11,SortData1[Net Weight (do not edit)])</f>
        <v>0</v>
      </c>
      <c r="D11" s="80">
        <f>SUMIF(SortData2[Waste Type (select drop-down)],'Data Analysis'!$B11,SortData2[Net Weight (do not edit)])</f>
        <v>0</v>
      </c>
      <c r="E11" s="80">
        <f>SUMIF(SortData3[Waste Type (select drop-down)],'Data Analysis'!$B11,SortData3[Net Weight (do not edit)])</f>
        <v>0</v>
      </c>
      <c r="F11" s="80">
        <f>SUMIF(SortData4[Waste Type (select drop-down)],'Data Analysis'!$B11,SortData4[Net Weight (do not edit)])</f>
        <v>0</v>
      </c>
      <c r="G11" s="80">
        <f>SUMIF(SortData5[Waste Type (select drop-down)],'Data Analysis'!$B11,SortData5[Net Weight (do not edit)])</f>
        <v>0</v>
      </c>
      <c r="H11" s="77">
        <f t="shared" si="1"/>
        <v>0</v>
      </c>
      <c r="I11" s="78" t="str">
        <f t="shared" si="0"/>
        <v/>
      </c>
    </row>
    <row r="12" spans="1:18" ht="13.8" x14ac:dyDescent="0.25">
      <c r="B12" s="73" t="s">
        <v>53</v>
      </c>
      <c r="C12" s="79">
        <f>SUMIF(SortData1[Waste Type (select drop-down)],'Data Analysis'!B12,SortData1[Net Weight (do not edit)])</f>
        <v>0</v>
      </c>
      <c r="D12" s="81">
        <f>SUMIF(SortData2[Waste Type (select drop-down)],'Data Analysis'!$B12,SortData2[Net Weight (do not edit)])</f>
        <v>0</v>
      </c>
      <c r="E12" s="79">
        <f>SUMIF(SortData3[Waste Type (select drop-down)],'Data Analysis'!$B12,SortData3[Net Weight (do not edit)])</f>
        <v>0</v>
      </c>
      <c r="F12" s="79">
        <f>SUMIF(SortData4[Waste Type (select drop-down)],'Data Analysis'!$B12,SortData4[Net Weight (do not edit)])</f>
        <v>0</v>
      </c>
      <c r="G12" s="79">
        <f>SUMIF(SortData5[Waste Type (select drop-down)],'Data Analysis'!$B12,SortData5[Net Weight (do not edit)])</f>
        <v>0</v>
      </c>
      <c r="H12" s="70">
        <f t="shared" si="1"/>
        <v>0</v>
      </c>
      <c r="I12" s="71" t="str">
        <f t="shared" si="0"/>
        <v/>
      </c>
    </row>
    <row r="13" spans="1:18" ht="13.8" x14ac:dyDescent="0.25">
      <c r="B13" s="72" t="s">
        <v>54</v>
      </c>
      <c r="C13" s="80">
        <f>SUMIF(SortData1[Waste Type (select drop-down)],'Data Analysis'!B13,SortData1[Net Weight (do not edit)])</f>
        <v>0</v>
      </c>
      <c r="D13" s="80">
        <f>SUMIF(SortData2[Waste Type (select drop-down)],'Data Analysis'!$B13,SortData2[Net Weight (do not edit)])</f>
        <v>0</v>
      </c>
      <c r="E13" s="80">
        <f>SUMIF(SortData3[Waste Type (select drop-down)],'Data Analysis'!$B13,SortData3[Net Weight (do not edit)])</f>
        <v>0</v>
      </c>
      <c r="F13" s="80">
        <f>SUMIF(SortData4[Waste Type (select drop-down)],'Data Analysis'!$B13,SortData4[Net Weight (do not edit)])</f>
        <v>0</v>
      </c>
      <c r="G13" s="80">
        <f>SUMIF(SortData5[Waste Type (select drop-down)],'Data Analysis'!$B13,SortData5[Net Weight (do not edit)])</f>
        <v>0</v>
      </c>
      <c r="H13" s="77">
        <f t="shared" si="1"/>
        <v>0</v>
      </c>
      <c r="I13" s="78" t="str">
        <f t="shared" si="0"/>
        <v/>
      </c>
    </row>
    <row r="14" spans="1:18" ht="13.8" x14ac:dyDescent="0.25">
      <c r="B14" s="73" t="s">
        <v>55</v>
      </c>
      <c r="C14" s="79">
        <f>SUMIF(SortData1[Waste Type (select drop-down)],'Data Analysis'!B14,SortData1[Net Weight (do not edit)])</f>
        <v>0</v>
      </c>
      <c r="D14" s="81">
        <f>SUMIF(SortData2[Waste Type (select drop-down)],'Data Analysis'!$B14,SortData2[Net Weight (do not edit)])</f>
        <v>0</v>
      </c>
      <c r="E14" s="79">
        <f>SUMIF(SortData3[Waste Type (select drop-down)],'Data Analysis'!$B14,SortData3[Net Weight (do not edit)])</f>
        <v>0</v>
      </c>
      <c r="F14" s="79">
        <f>SUMIF(SortData4[Waste Type (select drop-down)],'Data Analysis'!$B14,SortData4[Net Weight (do not edit)])</f>
        <v>0</v>
      </c>
      <c r="G14" s="79">
        <f>SUMIF(SortData5[Waste Type (select drop-down)],'Data Analysis'!$B14,SortData5[Net Weight (do not edit)])</f>
        <v>0</v>
      </c>
      <c r="H14" s="70">
        <f t="shared" si="1"/>
        <v>0</v>
      </c>
      <c r="I14" s="71" t="str">
        <f t="shared" si="0"/>
        <v/>
      </c>
    </row>
    <row r="15" spans="1:18" ht="13.8" x14ac:dyDescent="0.25">
      <c r="B15" s="72" t="s">
        <v>56</v>
      </c>
      <c r="C15" s="80">
        <f>SUMIF(SortData1[Waste Type (select drop-down)],'Data Analysis'!B15,SortData1[Net Weight (do not edit)])</f>
        <v>0</v>
      </c>
      <c r="D15" s="80">
        <f>SUMIF(SortData2[Waste Type (select drop-down)],'Data Analysis'!$B15,SortData2[Net Weight (do not edit)])</f>
        <v>0</v>
      </c>
      <c r="E15" s="80">
        <f>SUMIF(SortData3[Waste Type (select drop-down)],'Data Analysis'!$B15,SortData3[Net Weight (do not edit)])</f>
        <v>0</v>
      </c>
      <c r="F15" s="80">
        <f>SUMIF(SortData4[Waste Type (select drop-down)],'Data Analysis'!$B15,SortData4[Net Weight (do not edit)])</f>
        <v>0</v>
      </c>
      <c r="G15" s="80">
        <f>SUMIF(SortData5[Waste Type (select drop-down)],'Data Analysis'!$B15,SortData5[Net Weight (do not edit)])</f>
        <v>0</v>
      </c>
      <c r="H15" s="77">
        <f t="shared" si="1"/>
        <v>0</v>
      </c>
      <c r="I15" s="78" t="str">
        <f t="shared" si="0"/>
        <v/>
      </c>
    </row>
    <row r="16" spans="1:18" ht="13.8" x14ac:dyDescent="0.25">
      <c r="B16" s="73" t="s">
        <v>57</v>
      </c>
      <c r="C16" s="79">
        <f>SUMIF(SortData1[Waste Type (select drop-down)],'Data Analysis'!B16,SortData1[Net Weight (do not edit)])</f>
        <v>0</v>
      </c>
      <c r="D16" s="81">
        <f>SUMIF(SortData2[Waste Type (select drop-down)],'Data Analysis'!$B16,SortData2[Net Weight (do not edit)])</f>
        <v>0</v>
      </c>
      <c r="E16" s="79">
        <f>SUMIF(SortData3[Waste Type (select drop-down)],'Data Analysis'!$B16,SortData3[Net Weight (do not edit)])</f>
        <v>0</v>
      </c>
      <c r="F16" s="79">
        <f>SUMIF(SortData4[Waste Type (select drop-down)],'Data Analysis'!$B16,SortData4[Net Weight (do not edit)])</f>
        <v>0</v>
      </c>
      <c r="G16" s="79">
        <f>SUMIF(SortData5[Waste Type (select drop-down)],'Data Analysis'!$B16,SortData5[Net Weight (do not edit)])</f>
        <v>0</v>
      </c>
      <c r="H16" s="70">
        <f t="shared" si="1"/>
        <v>0</v>
      </c>
      <c r="I16" s="71" t="str">
        <f t="shared" si="0"/>
        <v/>
      </c>
    </row>
    <row r="17" spans="2:9" ht="13.8" x14ac:dyDescent="0.25">
      <c r="B17" s="72" t="s">
        <v>58</v>
      </c>
      <c r="C17" s="80">
        <f>SUMIF(SortData1[Waste Type (select drop-down)],'Data Analysis'!B17,SortData1[Net Weight (do not edit)])</f>
        <v>0</v>
      </c>
      <c r="D17" s="80">
        <f>SUMIF(SortData2[Waste Type (select drop-down)],'Data Analysis'!$B17,SortData2[Net Weight (do not edit)])</f>
        <v>0</v>
      </c>
      <c r="E17" s="80">
        <f>SUMIF(SortData3[Waste Type (select drop-down)],'Data Analysis'!$B17,SortData3[Net Weight (do not edit)])</f>
        <v>0</v>
      </c>
      <c r="F17" s="80">
        <f>SUMIF(SortData4[Waste Type (select drop-down)],'Data Analysis'!$B17,SortData4[Net Weight (do not edit)])</f>
        <v>0</v>
      </c>
      <c r="G17" s="80">
        <f>SUMIF(SortData5[Waste Type (select drop-down)],'Data Analysis'!$B17,SortData5[Net Weight (do not edit)])</f>
        <v>0</v>
      </c>
      <c r="H17" s="77">
        <f t="shared" si="1"/>
        <v>0</v>
      </c>
      <c r="I17" s="78" t="str">
        <f t="shared" si="0"/>
        <v/>
      </c>
    </row>
    <row r="18" spans="2:9" ht="13.8" x14ac:dyDescent="0.25">
      <c r="B18" s="73" t="s">
        <v>59</v>
      </c>
      <c r="C18" s="79">
        <f>SUMIF(SortData1[Waste Type (select drop-down)],'Data Analysis'!B18,SortData1[Net Weight (do not edit)])</f>
        <v>0</v>
      </c>
      <c r="D18" s="81">
        <f>SUMIF(SortData2[Waste Type (select drop-down)],'Data Analysis'!$B18,SortData2[Net Weight (do not edit)])</f>
        <v>0</v>
      </c>
      <c r="E18" s="79">
        <f>SUMIF(SortData3[Waste Type (select drop-down)],'Data Analysis'!$B18,SortData3[Net Weight (do not edit)])</f>
        <v>0</v>
      </c>
      <c r="F18" s="79">
        <f>SUMIF(SortData4[Waste Type (select drop-down)],'Data Analysis'!$B18,SortData4[Net Weight (do not edit)])</f>
        <v>0</v>
      </c>
      <c r="G18" s="79">
        <f>SUMIF(SortData5[Waste Type (select drop-down)],'Data Analysis'!$B18,SortData5[Net Weight (do not edit)])</f>
        <v>0</v>
      </c>
      <c r="H18" s="70">
        <f t="shared" si="1"/>
        <v>0</v>
      </c>
      <c r="I18" s="71" t="str">
        <f t="shared" si="0"/>
        <v/>
      </c>
    </row>
    <row r="19" spans="2:9" ht="13.8" x14ac:dyDescent="0.25">
      <c r="B19" s="74" t="s">
        <v>244</v>
      </c>
      <c r="C19" s="125">
        <f t="shared" ref="C19:I19" si="2">SUM(C8:C18)</f>
        <v>0</v>
      </c>
      <c r="D19" s="125">
        <f t="shared" si="2"/>
        <v>0</v>
      </c>
      <c r="E19" s="125">
        <f t="shared" si="2"/>
        <v>0</v>
      </c>
      <c r="F19" s="125">
        <f t="shared" si="2"/>
        <v>0</v>
      </c>
      <c r="G19" s="125">
        <f t="shared" si="2"/>
        <v>0</v>
      </c>
      <c r="H19" s="75">
        <f t="shared" si="2"/>
        <v>0</v>
      </c>
      <c r="I19" s="76">
        <f t="shared" si="2"/>
        <v>0</v>
      </c>
    </row>
    <row r="21" spans="2:9" ht="16.5" customHeight="1" x14ac:dyDescent="0.25">
      <c r="B21" s="181" t="str">
        <f>"Table. 2 Waste Weight" &amp; " ("&amp;'Tare Weights'!$B$7&amp;") " &amp; "and Composition by Source"</f>
        <v>Table. 2 Waste Weight () and Composition by Source</v>
      </c>
      <c r="C21" s="182"/>
      <c r="D21" s="182"/>
      <c r="E21" s="182"/>
      <c r="F21" s="182"/>
      <c r="G21" s="182"/>
      <c r="H21" s="182"/>
      <c r="I21" s="183"/>
    </row>
    <row r="22" spans="2:9" ht="31.5" customHeight="1" x14ac:dyDescent="0.25">
      <c r="B22" s="93" t="s">
        <v>245</v>
      </c>
      <c r="C22" s="121" t="str">
        <f>"Weight " &amp; "("&amp;'Record Sort Data Day 1'!$B$6&amp;")"</f>
        <v>Weight (Day 1)</v>
      </c>
      <c r="D22" s="121" t="str">
        <f>"Weight "&amp;"("&amp;'Record Sort Data Day 2'!$B$6&amp;")"</f>
        <v>Weight (Day 2)</v>
      </c>
      <c r="E22" s="121" t="str">
        <f>"Weight "&amp;"("&amp;'Record Sort Data Day 3'!$B$6&amp;")"</f>
        <v>Weight (Day 3)</v>
      </c>
      <c r="F22" s="121" t="str">
        <f>"Weight "&amp;"("&amp;'Record Sort Data Day 4'!$B$6&amp;")"</f>
        <v>Weight (Day 4)</v>
      </c>
      <c r="G22" s="121" t="str">
        <f>"Weight "&amp;"("&amp;'Record Sort Data Day 5'!$B$6&amp;")"</f>
        <v>Weight (Day 5)</v>
      </c>
      <c r="H22" s="123" t="s">
        <v>242</v>
      </c>
      <c r="I22" s="124" t="s">
        <v>243</v>
      </c>
    </row>
    <row r="23" spans="2:9" ht="16.5" customHeight="1" x14ac:dyDescent="0.25">
      <c r="B23" s="73" t="s">
        <v>117</v>
      </c>
      <c r="C23" s="94">
        <f>SUMIF(SortData1[Source (drop-down)],'Data Analysis'!B23,SortData1[Net Weight (do not edit)])</f>
        <v>0</v>
      </c>
      <c r="D23" s="94">
        <f>SUMIF(SortData2[Source (drop-down)],'Data Analysis'!B23,SortData2[Net Weight (do not edit)])</f>
        <v>0</v>
      </c>
      <c r="E23" s="94">
        <f>SUMIF(SortData3[Source (drop-down)],'Data Analysis'!B23,SortData3[Net Weight (do not edit)])</f>
        <v>0</v>
      </c>
      <c r="F23" s="94">
        <f>SUMIF(SortData4[Source (drop-down)],'Data Analysis'!B23,SortData4[Net Weight (do not edit)])</f>
        <v>0</v>
      </c>
      <c r="G23" s="94">
        <f>SUMIF(SortData5[Source (drop-down)],'Data Analysis'!B23,SortData5[Net Weight (do not edit)])</f>
        <v>0</v>
      </c>
      <c r="H23" s="94">
        <f>SUM(C23:G23)</f>
        <v>0</v>
      </c>
      <c r="I23" s="117" t="str">
        <f t="shared" ref="I23:I28" si="3">IFERROR(H23/$H$29,"")</f>
        <v/>
      </c>
    </row>
    <row r="24" spans="2:9" ht="16.5" customHeight="1" x14ac:dyDescent="0.25">
      <c r="B24" s="90" t="s">
        <v>119</v>
      </c>
      <c r="C24" s="77">
        <f>SUMIF(SortData1[Source (drop-down)],'Data Analysis'!B24,SortData1[Net Weight (do not edit)])</f>
        <v>0</v>
      </c>
      <c r="D24" s="77">
        <f>SUMIF(SortData2[Source (drop-down)],'Data Analysis'!B24,SortData2[Net Weight (do not edit)])</f>
        <v>0</v>
      </c>
      <c r="E24" s="77">
        <f>SUMIF(SortData3[Source (drop-down)],'Data Analysis'!B24,SortData3[Net Weight (do not edit)])</f>
        <v>0</v>
      </c>
      <c r="F24" s="77">
        <f>SUMIF(SortData4[Source (drop-down)],'Data Analysis'!B24,SortData4[Net Weight (do not edit)])</f>
        <v>0</v>
      </c>
      <c r="G24" s="77">
        <f>SUMIF(SortData5[Source (drop-down)],'Data Analysis'!B24,SortData5[Net Weight (do not edit)])</f>
        <v>0</v>
      </c>
      <c r="H24" s="77">
        <f t="shared" ref="H24:H28" si="4">SUM(C24:G24)</f>
        <v>0</v>
      </c>
      <c r="I24" s="118" t="str">
        <f t="shared" si="3"/>
        <v/>
      </c>
    </row>
    <row r="25" spans="2:9" ht="16.5" customHeight="1" x14ac:dyDescent="0.25">
      <c r="B25" s="91" t="s">
        <v>122</v>
      </c>
      <c r="C25" s="70">
        <f>SUMIF(SortData1[Source (drop-down)],'Data Analysis'!B25,SortData1[Net Weight (do not edit)])</f>
        <v>0</v>
      </c>
      <c r="D25" s="70">
        <f>SUMIF(SortData2[Source (drop-down)],'Data Analysis'!B25,SortData2[Net Weight (do not edit)])</f>
        <v>0</v>
      </c>
      <c r="E25" s="70">
        <f>SUMIF(SortData3[Source (drop-down)],'Data Analysis'!B25,SortData3[Net Weight (do not edit)])</f>
        <v>0</v>
      </c>
      <c r="F25" s="70">
        <f>SUMIF(SortData4[Source (drop-down)],'Data Analysis'!B25,SortData4[Net Weight (do not edit)])</f>
        <v>0</v>
      </c>
      <c r="G25" s="70">
        <f>SUMIF(SortData5[Source (drop-down)],'Data Analysis'!B25,SortData5[Net Weight (do not edit)])</f>
        <v>0</v>
      </c>
      <c r="H25" s="70">
        <f t="shared" si="4"/>
        <v>0</v>
      </c>
      <c r="I25" s="119" t="str">
        <f t="shared" si="3"/>
        <v/>
      </c>
    </row>
    <row r="26" spans="2:9" ht="16.5" customHeight="1" x14ac:dyDescent="0.25">
      <c r="B26" s="90" t="s">
        <v>124</v>
      </c>
      <c r="C26" s="77">
        <f>SUMIF(SortData1[Source (drop-down)],'Data Analysis'!B26,SortData1[Net Weight (do not edit)])</f>
        <v>0</v>
      </c>
      <c r="D26" s="77">
        <f>SUMIF(SortData2[Source (drop-down)],'Data Analysis'!B26,SortData2[Net Weight (do not edit)])</f>
        <v>0</v>
      </c>
      <c r="E26" s="77">
        <f>SUMIF(SortData3[Source (drop-down)],'Data Analysis'!B26,SortData3[Net Weight (do not edit)])</f>
        <v>0</v>
      </c>
      <c r="F26" s="77">
        <f>SUMIF(SortData4[Source (drop-down)],'Data Analysis'!B26,SortData4[Net Weight (do not edit)])</f>
        <v>0</v>
      </c>
      <c r="G26" s="77">
        <f>SUMIF(SortData5[Source (drop-down)],'Data Analysis'!B26,SortData5[Net Weight (do not edit)])</f>
        <v>0</v>
      </c>
      <c r="H26" s="77">
        <f t="shared" si="4"/>
        <v>0</v>
      </c>
      <c r="I26" s="118" t="str">
        <f t="shared" si="3"/>
        <v/>
      </c>
    </row>
    <row r="27" spans="2:9" ht="16.5" customHeight="1" x14ac:dyDescent="0.25">
      <c r="B27" s="91" t="s">
        <v>126</v>
      </c>
      <c r="C27" s="70">
        <f>SUMIF(SortData1[Source (drop-down)],'Data Analysis'!B27,SortData1[Net Weight (do not edit)])</f>
        <v>0</v>
      </c>
      <c r="D27" s="70">
        <f>SUMIF(SortData2[Source (drop-down)],'Data Analysis'!B27,SortData2[Net Weight (do not edit)])</f>
        <v>0</v>
      </c>
      <c r="E27" s="70">
        <f>SUMIF(SortData3[Source (drop-down)],'Data Analysis'!B27,SortData3[Net Weight (do not edit)])</f>
        <v>0</v>
      </c>
      <c r="F27" s="70">
        <f>SUMIF(SortData4[Source (drop-down)],'Data Analysis'!B27,SortData4[Net Weight (do not edit)])</f>
        <v>0</v>
      </c>
      <c r="G27" s="70">
        <f>SUMIF(SortData5[Source (drop-down)],'Data Analysis'!B27,SortData5[Net Weight (do not edit)])</f>
        <v>0</v>
      </c>
      <c r="H27" s="70">
        <f t="shared" si="4"/>
        <v>0</v>
      </c>
      <c r="I27" s="119" t="str">
        <f t="shared" si="3"/>
        <v/>
      </c>
    </row>
    <row r="28" spans="2:9" ht="16.5" customHeight="1" x14ac:dyDescent="0.25">
      <c r="B28" s="90" t="s">
        <v>128</v>
      </c>
      <c r="C28" s="77">
        <f>SUMIF(SortData1[Source (drop-down)],'Data Analysis'!B28,SortData1[Net Weight (do not edit)])</f>
        <v>0</v>
      </c>
      <c r="D28" s="77">
        <f>SUMIF(SortData2[Source (drop-down)],'Data Analysis'!B28,SortData2[Net Weight (do not edit)])</f>
        <v>0</v>
      </c>
      <c r="E28" s="77">
        <f>SUMIF(SortData3[Source (drop-down)],'Data Analysis'!B28,SortData3[Net Weight (do not edit)])</f>
        <v>0</v>
      </c>
      <c r="F28" s="77">
        <f>SUMIF(SortData4[Source (drop-down)],'Data Analysis'!B28,SortData4[Net Weight (do not edit)])</f>
        <v>0</v>
      </c>
      <c r="G28" s="77">
        <f>SUMIF(SortData5[Source (drop-down)],'Data Analysis'!B28,SortData5[Net Weight (do not edit)])</f>
        <v>0</v>
      </c>
      <c r="H28" s="77">
        <f t="shared" si="4"/>
        <v>0</v>
      </c>
      <c r="I28" s="120" t="str">
        <f t="shared" si="3"/>
        <v/>
      </c>
    </row>
    <row r="29" spans="2:9" ht="16.5" customHeight="1" x14ac:dyDescent="0.25">
      <c r="B29" s="74" t="s">
        <v>244</v>
      </c>
      <c r="C29" s="92">
        <f t="shared" ref="C29:I29" si="5">SUM(C23:C28)</f>
        <v>0</v>
      </c>
      <c r="D29" s="92">
        <f t="shared" si="5"/>
        <v>0</v>
      </c>
      <c r="E29" s="92">
        <f t="shared" si="5"/>
        <v>0</v>
      </c>
      <c r="F29" s="92">
        <f t="shared" si="5"/>
        <v>0</v>
      </c>
      <c r="G29" s="92">
        <f t="shared" si="5"/>
        <v>0</v>
      </c>
      <c r="H29" s="92">
        <f t="shared" si="5"/>
        <v>0</v>
      </c>
      <c r="I29" s="95">
        <f t="shared" si="5"/>
        <v>0</v>
      </c>
    </row>
    <row r="32" spans="2:9" ht="13.8" x14ac:dyDescent="0.25"/>
    <row r="33" spans="2:14" ht="13.8" x14ac:dyDescent="0.25">
      <c r="B33" s="40"/>
      <c r="C33" s="41"/>
      <c r="D33" s="41"/>
      <c r="E33" s="41"/>
      <c r="F33" s="42"/>
      <c r="G33" s="43" t="str">
        <f>"Table. 3 Waste Weight" &amp; " ("&amp;'Tare Weights'!$B$7&amp;") " &amp; "and Composition by Waste Type and Source"</f>
        <v>Table. 3 Waste Weight () and Composition by Waste Type and Source</v>
      </c>
      <c r="H33" s="41"/>
      <c r="I33" s="41"/>
      <c r="J33" s="41"/>
      <c r="K33" s="41"/>
      <c r="L33" s="41"/>
      <c r="M33" s="41"/>
      <c r="N33" s="44"/>
    </row>
    <row r="34" spans="2:14" ht="53.25" customHeight="1" x14ac:dyDescent="0.25">
      <c r="B34" s="45" t="s">
        <v>45</v>
      </c>
      <c r="C34" s="46" t="s">
        <v>246</v>
      </c>
      <c r="D34" s="46" t="s">
        <v>247</v>
      </c>
      <c r="E34" s="46" t="s">
        <v>248</v>
      </c>
      <c r="F34" s="46" t="s">
        <v>249</v>
      </c>
      <c r="G34" s="46" t="s">
        <v>250</v>
      </c>
      <c r="H34" s="46" t="s">
        <v>251</v>
      </c>
      <c r="I34" s="46" t="s">
        <v>252</v>
      </c>
      <c r="J34" s="47" t="s">
        <v>253</v>
      </c>
      <c r="K34" s="46" t="s">
        <v>254</v>
      </c>
      <c r="L34" s="46" t="s">
        <v>255</v>
      </c>
      <c r="M34" s="46" t="s">
        <v>256</v>
      </c>
      <c r="N34" s="48" t="s">
        <v>257</v>
      </c>
    </row>
    <row r="35" spans="2:14" ht="13.8" x14ac:dyDescent="0.25">
      <c r="B35" s="69" t="s">
        <v>49</v>
      </c>
      <c r="C35" s="53">
        <f>SUMIFS(SortData1[Net Weight (do not edit)],SortData1[Source (drop-down)],'Data Analysis'!$B$23,SortData1[Waste Type (select drop-down)],Table2331[[#This Row],[Waste Type]])+SUMIFS(SortData2[Net Weight (do not edit)],SortData2[Source (drop-down)],'Data Analysis'!$B$23,SortData2[Waste Type (select drop-down)],Table2331[[#This Row],[Waste Type]])+SUMIFS(SortData3[Net Weight (do not edit)],SortData3[Source (drop-down)],'Data Analysis'!$B$23,SortData3[Waste Type (select drop-down)],Table2331[[#This Row],[Waste Type]])+SUMIFS(SortData4[Net Weight (do not edit)],SortData4[Source (drop-down)],'Data Analysis'!$B$23,SortData4[Waste Type (select drop-down)],Table2331[[#This Row],[Waste Type]])+SUMIFS(SortData5[Net Weight (do not edit)],SortData5[Source (drop-down)],'Data Analysis'!$B$23,SortData5[Waste Type (select drop-down)],Table2331[[#This Row],[Waste Type]])</f>
        <v>0</v>
      </c>
      <c r="D35" s="49" t="str">
        <f>IFERROR(Table2331[[#This Row],[Commercial Weight]]/$C$46,"")</f>
        <v/>
      </c>
      <c r="E35" s="53">
        <f>SUMIFS(SortData1[Net Weight (do not edit)],SortData1[Source (drop-down)],'Data Analysis'!$B$24,SortData1[Waste Type (select drop-down)],Table2331[[#This Row],[Waste Type]])+SUMIFS(SortData2[Net Weight (do not edit)],SortData2[Source (drop-down)],'Data Analysis'!$B$24,SortData2[Waste Type (select drop-down)],Table2331[[#This Row],[Waste Type]])+SUMIFS(SortData3[Net Weight (do not edit)],SortData3[Source (drop-down)],'Data Analysis'!$B$24,SortData3[Waste Type (select drop-down)],Table2331[[#This Row],[Waste Type]])+SUMIFS(SortData4[Net Weight (do not edit)],SortData4[Source (drop-down)],'Data Analysis'!$B$24,SortData4[Waste Type (select drop-down)],Table2331[[#This Row],[Waste Type]])+SUMIFS(SortData5[Net Weight (do not edit)],SortData5[Source (drop-down)],'Data Analysis'!$B$24,SortData5[Waste Type (select drop-down)],Table2331[[#This Row],[Waste Type]])</f>
        <v>0</v>
      </c>
      <c r="F35" s="49" t="str">
        <f>IFERROR(Table2331[[#This Row],[Industrial Weight]]/$E$46,"")</f>
        <v/>
      </c>
      <c r="G35" s="53">
        <f>SUMIFS(SortData1[Net Weight (do not edit)],SortData1[Source (drop-down)],'Data Analysis'!$B$25,SortData1[Waste Type (select drop-down)],Table2331[[#This Row],[Waste Type]])+SUMIFS(SortData2[Net Weight (do not edit)],SortData2[Source (drop-down)],'Data Analysis'!$B$25,SortData2[Waste Type (select drop-down)],Table2331[[#This Row],[Waste Type]])+SUMIFS(SortData3[Net Weight (do not edit)],SortData3[Source (drop-down)],'Data Analysis'!$B$25,SortData3[Waste Type (select drop-down)],Table2331[[#This Row],[Waste Type]])+SUMIFS(SortData4[Net Weight (do not edit)],SortData4[Source (drop-down)],'Data Analysis'!$B$25,SortData4[Waste Type (select drop-down)],Table2331[[#This Row],[Waste Type]])+SUMIFS(SortData5[Net Weight (do not edit)],SortData5[Source (drop-down)],'Data Analysis'!$B$25,SortData5[Waste Type (select drop-down)],Table2331[[#This Row],[Waste Type]])</f>
        <v>0</v>
      </c>
      <c r="H35" s="49" t="str">
        <f>IFERROR(Table2331[[#This Row],[Institutional Weight]]/$G$46,"")</f>
        <v/>
      </c>
      <c r="I35" s="53">
        <f>SUMIFS(SortData1[Net Weight (do not edit)],SortData1[Source (drop-down)],'Data Analysis'!$B$26,SortData1[Waste Type (select drop-down)],Table2331[[#This Row],[Waste Type]])+SUMIFS(SortData2[Net Weight (do not edit)],SortData2[Source (drop-down)],'Data Analysis'!$B$26,SortData2[Waste Type (select drop-down)],Table2331[[#This Row],[Waste Type]])+SUMIFS(SortData3[Net Weight (do not edit)],SortData3[Source (drop-down)],'Data Analysis'!$B$26,SortData3[Waste Type (select drop-down)],Table2331[[#This Row],[Waste Type]])+SUMIFS(SortData4[Net Weight (do not edit)],SortData4[Source (drop-down)],'Data Analysis'!$B$26,SortData4[Waste Type (select drop-down)],Table2331[[#This Row],[Waste Type]])+SUMIFS(SortData5[Net Weight (do not edit)],SortData5[Source (drop-down)],'Data Analysis'!$B$26,SortData5[Waste Type (select drop-down)],Table2331[[#This Row],[Waste Type]])</f>
        <v>0</v>
      </c>
      <c r="J35" s="49" t="str">
        <f>IFERROR(Table2331[[#This Row],[Public Weight]]/$I$46,"")</f>
        <v/>
      </c>
      <c r="K35" s="53">
        <f>SUMIFS(SortData1[Net Weight (do not edit)],SortData1[Source (drop-down)],'Data Analysis'!$B$27,SortData1[Waste Type (select drop-down)],Table2331[[#This Row],[Waste Type]])+SUMIFS(SortData2[Net Weight (do not edit)],SortData2[Source (drop-down)],'Data Analysis'!$B$27,SortData2[Waste Type (select drop-down)],Table2331[[#This Row],[Waste Type]])+SUMIFS(SortData3[Net Weight (do not edit)],SortData3[Source (drop-down)],'Data Analysis'!$B$27,SortData3[Waste Type (select drop-down)],Table2331[[#This Row],[Waste Type]])+SUMIFS(SortData4[Net Weight (do not edit)],SortData4[Source (drop-down)],'Data Analysis'!$B$27,SortData4[Waste Type (select drop-down)],Table2331[[#This Row],[Waste Type]])+SUMIFS(SortData5[Net Weight (do not edit)],SortData5[Source (drop-down)],'Data Analysis'!$B$27,SortData5[Waste Type (select drop-down)],Table2331[[#This Row],[Waste Type]])</f>
        <v>0</v>
      </c>
      <c r="L35" s="82" t="str">
        <f>IFERROR(Table2331[[#This Row],[Residential 
(multi-family) Weight]]/$K$46,"")</f>
        <v/>
      </c>
      <c r="M35" s="53">
        <f>SUMIFS(SortData1[Net Weight (do not edit)],SortData1[Source (drop-down)],'Data Analysis'!$B$28,SortData1[Waste Type (select drop-down)],Table2331[[#This Row],[Waste Type]])+SUMIFS(SortData2[Net Weight (do not edit)],SortData2[Source (drop-down)],'Data Analysis'!$B$28,SortData2[Waste Type (select drop-down)],Table2331[[#This Row],[Waste Type]])+SUMIFS(SortData3[Net Weight (do not edit)],SortData3[Source (drop-down)],'Data Analysis'!$B$28,SortData3[Waste Type (select drop-down)],Table2331[[#This Row],[Waste Type]])+SUMIFS(SortData4[Net Weight (do not edit)],SortData4[Source (drop-down)],'Data Analysis'!$B$28,SortData4[Waste Type (select drop-down)],Table2331[[#This Row],[Waste Type]])+SUMIFS(SortData5[Net Weight (do not edit)],SortData5[Source (drop-down)],'Data Analysis'!$B$28,SortData5[Waste Type (select drop-down)],Table2331[[#This Row],[Waste Type]])</f>
        <v>0</v>
      </c>
      <c r="N35" s="49" t="str">
        <f>IFERROR(Table2331[[#This Row],[Residential 
(single family) 
Weight]]/$M$46,"")</f>
        <v/>
      </c>
    </row>
    <row r="36" spans="2:14" ht="13.8" x14ac:dyDescent="0.25">
      <c r="B36" s="72" t="s">
        <v>50</v>
      </c>
      <c r="C36" s="53">
        <f>SUMIFS(SortData1[Net Weight (do not edit)],SortData1[Source (drop-down)],'Data Analysis'!$B$23,SortData1[Waste Type (select drop-down)],Table2331[[#This Row],[Waste Type]])+SUMIFS(SortData2[Net Weight (do not edit)],SortData2[Source (drop-down)],'Data Analysis'!$B$23,SortData2[Waste Type (select drop-down)],Table2331[[#This Row],[Waste Type]])+SUMIFS(SortData3[Net Weight (do not edit)],SortData3[Source (drop-down)],'Data Analysis'!$B$23,SortData3[Waste Type (select drop-down)],Table2331[[#This Row],[Waste Type]])+SUMIFS(SortData4[Net Weight (do not edit)],SortData4[Source (drop-down)],'Data Analysis'!$B$23,SortData4[Waste Type (select drop-down)],Table2331[[#This Row],[Waste Type]])+SUMIFS(SortData5[Net Weight (do not edit)],SortData5[Source (drop-down)],'Data Analysis'!$B$23,SortData5[Waste Type (select drop-down)],Table2331[[#This Row],[Waste Type]])</f>
        <v>0</v>
      </c>
      <c r="D36" s="49" t="str">
        <f>IFERROR(Table2331[[#This Row],[Commercial Weight]]/$C$46,"")</f>
        <v/>
      </c>
      <c r="E36" s="53">
        <f>SUMIFS(SortData1[Net Weight (do not edit)],SortData1[Source (drop-down)],'Data Analysis'!$B$24,SortData1[Waste Type (select drop-down)],Table2331[[#This Row],[Waste Type]])+SUMIFS(SortData2[Net Weight (do not edit)],SortData2[Source (drop-down)],'Data Analysis'!$B$24,SortData2[Waste Type (select drop-down)],Table2331[[#This Row],[Waste Type]])+SUMIFS(SortData3[Net Weight (do not edit)],SortData3[Source (drop-down)],'Data Analysis'!$B$24,SortData3[Waste Type (select drop-down)],Table2331[[#This Row],[Waste Type]])+SUMIFS(SortData4[Net Weight (do not edit)],SortData4[Source (drop-down)],'Data Analysis'!$B$24,SortData4[Waste Type (select drop-down)],Table2331[[#This Row],[Waste Type]])+SUMIFS(SortData5[Net Weight (do not edit)],SortData5[Source (drop-down)],'Data Analysis'!$B$24,SortData5[Waste Type (select drop-down)],Table2331[[#This Row],[Waste Type]])</f>
        <v>0</v>
      </c>
      <c r="F36" s="49" t="str">
        <f>IFERROR(Table2331[[#This Row],[Industrial Weight]]/$E$46,"")</f>
        <v/>
      </c>
      <c r="G36" s="53">
        <f>SUMIFS(SortData1[Net Weight (do not edit)],SortData1[Source (drop-down)],'Data Analysis'!$B$25,SortData1[Waste Type (select drop-down)],Table2331[[#This Row],[Waste Type]])+SUMIFS(SortData2[Net Weight (do not edit)],SortData2[Source (drop-down)],'Data Analysis'!$B$25,SortData2[Waste Type (select drop-down)],Table2331[[#This Row],[Waste Type]])+SUMIFS(SortData3[Net Weight (do not edit)],SortData3[Source (drop-down)],'Data Analysis'!$B$25,SortData3[Waste Type (select drop-down)],Table2331[[#This Row],[Waste Type]])+SUMIFS(SortData4[Net Weight (do not edit)],SortData4[Source (drop-down)],'Data Analysis'!$B$25,SortData4[Waste Type (select drop-down)],Table2331[[#This Row],[Waste Type]])+SUMIFS(SortData5[Net Weight (do not edit)],SortData5[Source (drop-down)],'Data Analysis'!$B$25,SortData5[Waste Type (select drop-down)],Table2331[[#This Row],[Waste Type]])</f>
        <v>0</v>
      </c>
      <c r="H36" s="49" t="str">
        <f>IFERROR(Table2331[[#This Row],[Institutional Weight]]/$G$46,"")</f>
        <v/>
      </c>
      <c r="I36" s="53">
        <f>SUMIFS(SortData1[Net Weight (do not edit)],SortData1[Source (drop-down)],'Data Analysis'!$B$26,SortData1[Waste Type (select drop-down)],Table2331[[#This Row],[Waste Type]])+SUMIFS(SortData2[Net Weight (do not edit)],SortData2[Source (drop-down)],'Data Analysis'!$B$26,SortData2[Waste Type (select drop-down)],Table2331[[#This Row],[Waste Type]])+SUMIFS(SortData3[Net Weight (do not edit)],SortData3[Source (drop-down)],'Data Analysis'!$B$26,SortData3[Waste Type (select drop-down)],Table2331[[#This Row],[Waste Type]])+SUMIFS(SortData4[Net Weight (do not edit)],SortData4[Source (drop-down)],'Data Analysis'!$B$26,SortData4[Waste Type (select drop-down)],Table2331[[#This Row],[Waste Type]])+SUMIFS(SortData5[Net Weight (do not edit)],SortData5[Source (drop-down)],'Data Analysis'!$B$26,SortData5[Waste Type (select drop-down)],Table2331[[#This Row],[Waste Type]])</f>
        <v>0</v>
      </c>
      <c r="J36" s="49" t="str">
        <f>IFERROR(Table2331[[#This Row],[Public Weight]]/$I$46,"")</f>
        <v/>
      </c>
      <c r="K36" s="53">
        <f>SUMIFS(SortData1[Net Weight (do not edit)],SortData1[Source (drop-down)],'Data Analysis'!$B$27,SortData1[Waste Type (select drop-down)],Table2331[[#This Row],[Waste Type]])+SUMIFS(SortData2[Net Weight (do not edit)],SortData2[Source (drop-down)],'Data Analysis'!$B$27,SortData2[Waste Type (select drop-down)],Table2331[[#This Row],[Waste Type]])+SUMIFS(SortData3[Net Weight (do not edit)],SortData3[Source (drop-down)],'Data Analysis'!$B$27,SortData3[Waste Type (select drop-down)],Table2331[[#This Row],[Waste Type]])+SUMIFS(SortData4[Net Weight (do not edit)],SortData4[Source (drop-down)],'Data Analysis'!$B$27,SortData4[Waste Type (select drop-down)],Table2331[[#This Row],[Waste Type]])+SUMIFS(SortData5[Net Weight (do not edit)],SortData5[Source (drop-down)],'Data Analysis'!$B$27,SortData5[Waste Type (select drop-down)],Table2331[[#This Row],[Waste Type]])</f>
        <v>0</v>
      </c>
      <c r="L36" s="82" t="str">
        <f>IFERROR(Table2331[[#This Row],[Residential 
(multi-family) Weight]]/$K$46,"")</f>
        <v/>
      </c>
      <c r="M36" s="53">
        <f>SUMIFS(SortData1[Net Weight (do not edit)],SortData1[Source (drop-down)],'Data Analysis'!$B$28,SortData1[Waste Type (select drop-down)],Table2331[[#This Row],[Waste Type]])+SUMIFS(SortData2[Net Weight (do not edit)],SortData2[Source (drop-down)],'Data Analysis'!$B$28,SortData2[Waste Type (select drop-down)],Table2331[[#This Row],[Waste Type]])+SUMIFS(SortData3[Net Weight (do not edit)],SortData3[Source (drop-down)],'Data Analysis'!$B$28,SortData3[Waste Type (select drop-down)],Table2331[[#This Row],[Waste Type]])+SUMIFS(SortData4[Net Weight (do not edit)],SortData4[Source (drop-down)],'Data Analysis'!$B$28,SortData4[Waste Type (select drop-down)],Table2331[[#This Row],[Waste Type]])+SUMIFS(SortData5[Net Weight (do not edit)],SortData5[Source (drop-down)],'Data Analysis'!$B$28,SortData5[Waste Type (select drop-down)],Table2331[[#This Row],[Waste Type]])</f>
        <v>0</v>
      </c>
      <c r="N36" s="49" t="str">
        <f>IFERROR(Table2331[[#This Row],[Residential 
(single family) 
Weight]]/$M$46,"")</f>
        <v/>
      </c>
    </row>
    <row r="37" spans="2:14" ht="13.8" x14ac:dyDescent="0.25">
      <c r="B37" s="73" t="s">
        <v>51</v>
      </c>
      <c r="C37" s="53">
        <f>SUMIFS(SortData1[Net Weight (do not edit)],SortData1[Source (drop-down)],'Data Analysis'!$B$23,SortData1[Waste Type (select drop-down)],Table2331[[#This Row],[Waste Type]])+SUMIFS(SortData2[Net Weight (do not edit)],SortData2[Source (drop-down)],'Data Analysis'!$B$23,SortData2[Waste Type (select drop-down)],Table2331[[#This Row],[Waste Type]])+SUMIFS(SortData3[Net Weight (do not edit)],SortData3[Source (drop-down)],'Data Analysis'!$B$23,SortData3[Waste Type (select drop-down)],Table2331[[#This Row],[Waste Type]])+SUMIFS(SortData4[Net Weight (do not edit)],SortData4[Source (drop-down)],'Data Analysis'!$B$23,SortData4[Waste Type (select drop-down)],Table2331[[#This Row],[Waste Type]])+SUMIFS(SortData5[Net Weight (do not edit)],SortData5[Source (drop-down)],'Data Analysis'!$B$23,SortData5[Waste Type (select drop-down)],Table2331[[#This Row],[Waste Type]])</f>
        <v>0</v>
      </c>
      <c r="D37" s="49" t="str">
        <f>IFERROR(Table2331[[#This Row],[Commercial Weight]]/$C$46,"")</f>
        <v/>
      </c>
      <c r="E37" s="53">
        <f>SUMIFS(SortData1[Net Weight (do not edit)],SortData1[Source (drop-down)],'Data Analysis'!$B$24,SortData1[Waste Type (select drop-down)],Table2331[[#This Row],[Waste Type]])+SUMIFS(SortData2[Net Weight (do not edit)],SortData2[Source (drop-down)],'Data Analysis'!$B$24,SortData2[Waste Type (select drop-down)],Table2331[[#This Row],[Waste Type]])+SUMIFS(SortData3[Net Weight (do not edit)],SortData3[Source (drop-down)],'Data Analysis'!$B$24,SortData3[Waste Type (select drop-down)],Table2331[[#This Row],[Waste Type]])+SUMIFS(SortData4[Net Weight (do not edit)],SortData4[Source (drop-down)],'Data Analysis'!$B$24,SortData4[Waste Type (select drop-down)],Table2331[[#This Row],[Waste Type]])+SUMIFS(SortData5[Net Weight (do not edit)],SortData5[Source (drop-down)],'Data Analysis'!$B$24,SortData5[Waste Type (select drop-down)],Table2331[[#This Row],[Waste Type]])</f>
        <v>0</v>
      </c>
      <c r="F37" s="49" t="str">
        <f>IFERROR(Table2331[[#This Row],[Industrial Weight]]/$E$46,"")</f>
        <v/>
      </c>
      <c r="G37" s="53">
        <f>SUMIFS(SortData1[Net Weight (do not edit)],SortData1[Source (drop-down)],'Data Analysis'!$B$25,SortData1[Waste Type (select drop-down)],Table2331[[#This Row],[Waste Type]])+SUMIFS(SortData2[Net Weight (do not edit)],SortData2[Source (drop-down)],'Data Analysis'!$B$25,SortData2[Waste Type (select drop-down)],Table2331[[#This Row],[Waste Type]])+SUMIFS(SortData3[Net Weight (do not edit)],SortData3[Source (drop-down)],'Data Analysis'!$B$25,SortData3[Waste Type (select drop-down)],Table2331[[#This Row],[Waste Type]])+SUMIFS(SortData4[Net Weight (do not edit)],SortData4[Source (drop-down)],'Data Analysis'!$B$25,SortData4[Waste Type (select drop-down)],Table2331[[#This Row],[Waste Type]])+SUMIFS(SortData5[Net Weight (do not edit)],SortData5[Source (drop-down)],'Data Analysis'!$B$25,SortData5[Waste Type (select drop-down)],Table2331[[#This Row],[Waste Type]])</f>
        <v>0</v>
      </c>
      <c r="H37" s="49" t="str">
        <f>IFERROR(Table2331[[#This Row],[Institutional Weight]]/$G$46,"")</f>
        <v/>
      </c>
      <c r="I37" s="53">
        <f>SUMIFS(SortData1[Net Weight (do not edit)],SortData1[Source (drop-down)],'Data Analysis'!$B$26,SortData1[Waste Type (select drop-down)],Table2331[[#This Row],[Waste Type]])+SUMIFS(SortData2[Net Weight (do not edit)],SortData2[Source (drop-down)],'Data Analysis'!$B$26,SortData2[Waste Type (select drop-down)],Table2331[[#This Row],[Waste Type]])+SUMIFS(SortData3[Net Weight (do not edit)],SortData3[Source (drop-down)],'Data Analysis'!$B$26,SortData3[Waste Type (select drop-down)],Table2331[[#This Row],[Waste Type]])+SUMIFS(SortData4[Net Weight (do not edit)],SortData4[Source (drop-down)],'Data Analysis'!$B$26,SortData4[Waste Type (select drop-down)],Table2331[[#This Row],[Waste Type]])+SUMIFS(SortData5[Net Weight (do not edit)],SortData5[Source (drop-down)],'Data Analysis'!$B$26,SortData5[Waste Type (select drop-down)],Table2331[[#This Row],[Waste Type]])</f>
        <v>0</v>
      </c>
      <c r="J37" s="49" t="str">
        <f>IFERROR(Table2331[[#This Row],[Public Weight]]/$I$46,"")</f>
        <v/>
      </c>
      <c r="K37" s="53">
        <f>SUMIFS(SortData1[Net Weight (do not edit)],SortData1[Source (drop-down)],'Data Analysis'!$B$27,SortData1[Waste Type (select drop-down)],Table2331[[#This Row],[Waste Type]])+SUMIFS(SortData2[Net Weight (do not edit)],SortData2[Source (drop-down)],'Data Analysis'!$B$27,SortData2[Waste Type (select drop-down)],Table2331[[#This Row],[Waste Type]])+SUMIFS(SortData3[Net Weight (do not edit)],SortData3[Source (drop-down)],'Data Analysis'!$B$27,SortData3[Waste Type (select drop-down)],Table2331[[#This Row],[Waste Type]])+SUMIFS(SortData4[Net Weight (do not edit)],SortData4[Source (drop-down)],'Data Analysis'!$B$27,SortData4[Waste Type (select drop-down)],Table2331[[#This Row],[Waste Type]])+SUMIFS(SortData5[Net Weight (do not edit)],SortData5[Source (drop-down)],'Data Analysis'!$B$27,SortData5[Waste Type (select drop-down)],Table2331[[#This Row],[Waste Type]])</f>
        <v>0</v>
      </c>
      <c r="L37" s="82" t="str">
        <f>IFERROR(Table2331[[#This Row],[Residential 
(multi-family) Weight]]/$K$46,"")</f>
        <v/>
      </c>
      <c r="M37" s="53">
        <f>SUMIFS(SortData1[Net Weight (do not edit)],SortData1[Source (drop-down)],'Data Analysis'!$B$28,SortData1[Waste Type (select drop-down)],Table2331[[#This Row],[Waste Type]])+SUMIFS(SortData2[Net Weight (do not edit)],SortData2[Source (drop-down)],'Data Analysis'!$B$28,SortData2[Waste Type (select drop-down)],Table2331[[#This Row],[Waste Type]])+SUMIFS(SortData3[Net Weight (do not edit)],SortData3[Source (drop-down)],'Data Analysis'!$B$28,SortData3[Waste Type (select drop-down)],Table2331[[#This Row],[Waste Type]])+SUMIFS(SortData4[Net Weight (do not edit)],SortData4[Source (drop-down)],'Data Analysis'!$B$28,SortData4[Waste Type (select drop-down)],Table2331[[#This Row],[Waste Type]])+SUMIFS(SortData5[Net Weight (do not edit)],SortData5[Source (drop-down)],'Data Analysis'!$B$28,SortData5[Waste Type (select drop-down)],Table2331[[#This Row],[Waste Type]])</f>
        <v>0</v>
      </c>
      <c r="N37" s="49" t="str">
        <f>IFERROR(Table2331[[#This Row],[Residential 
(single family) 
Weight]]/$M$46,"")</f>
        <v/>
      </c>
    </row>
    <row r="38" spans="2:14" ht="13.8" x14ac:dyDescent="0.25">
      <c r="B38" s="72" t="s">
        <v>52</v>
      </c>
      <c r="C38" s="53">
        <f>SUMIFS(SortData1[Net Weight (do not edit)],SortData1[Source (drop-down)],'Data Analysis'!$B$23,SortData1[Waste Type (select drop-down)],Table2331[[#This Row],[Waste Type]])+SUMIFS(SortData2[Net Weight (do not edit)],SortData2[Source (drop-down)],'Data Analysis'!$B$23,SortData2[Waste Type (select drop-down)],Table2331[[#This Row],[Waste Type]])+SUMIFS(SortData3[Net Weight (do not edit)],SortData3[Source (drop-down)],'Data Analysis'!$B$23,SortData3[Waste Type (select drop-down)],Table2331[[#This Row],[Waste Type]])+SUMIFS(SortData4[Net Weight (do not edit)],SortData4[Source (drop-down)],'Data Analysis'!$B$23,SortData4[Waste Type (select drop-down)],Table2331[[#This Row],[Waste Type]])+SUMIFS(SortData5[Net Weight (do not edit)],SortData5[Source (drop-down)],'Data Analysis'!$B$23,SortData5[Waste Type (select drop-down)],Table2331[[#This Row],[Waste Type]])</f>
        <v>0</v>
      </c>
      <c r="D38" s="49" t="str">
        <f>IFERROR(Table2331[[#This Row],[Commercial Weight]]/$C$46,"")</f>
        <v/>
      </c>
      <c r="E38" s="53">
        <f>SUMIFS(SortData1[Net Weight (do not edit)],SortData1[Source (drop-down)],'Data Analysis'!$B$24,SortData1[Waste Type (select drop-down)],Table2331[[#This Row],[Waste Type]])+SUMIFS(SortData2[Net Weight (do not edit)],SortData2[Source (drop-down)],'Data Analysis'!$B$24,SortData2[Waste Type (select drop-down)],Table2331[[#This Row],[Waste Type]])+SUMIFS(SortData3[Net Weight (do not edit)],SortData3[Source (drop-down)],'Data Analysis'!$B$24,SortData3[Waste Type (select drop-down)],Table2331[[#This Row],[Waste Type]])+SUMIFS(SortData4[Net Weight (do not edit)],SortData4[Source (drop-down)],'Data Analysis'!$B$24,SortData4[Waste Type (select drop-down)],Table2331[[#This Row],[Waste Type]])+SUMIFS(SortData5[Net Weight (do not edit)],SortData5[Source (drop-down)],'Data Analysis'!$B$24,SortData5[Waste Type (select drop-down)],Table2331[[#This Row],[Waste Type]])</f>
        <v>0</v>
      </c>
      <c r="F38" s="49" t="str">
        <f>IFERROR(Table2331[[#This Row],[Industrial Weight]]/$E$46,"")</f>
        <v/>
      </c>
      <c r="G38" s="53">
        <f>SUMIFS(SortData1[Net Weight (do not edit)],SortData1[Source (drop-down)],'Data Analysis'!$B$25,SortData1[Waste Type (select drop-down)],Table2331[[#This Row],[Waste Type]])+SUMIFS(SortData2[Net Weight (do not edit)],SortData2[Source (drop-down)],'Data Analysis'!$B$25,SortData2[Waste Type (select drop-down)],Table2331[[#This Row],[Waste Type]])+SUMIFS(SortData3[Net Weight (do not edit)],SortData3[Source (drop-down)],'Data Analysis'!$B$25,SortData3[Waste Type (select drop-down)],Table2331[[#This Row],[Waste Type]])+SUMIFS(SortData4[Net Weight (do not edit)],SortData4[Source (drop-down)],'Data Analysis'!$B$25,SortData4[Waste Type (select drop-down)],Table2331[[#This Row],[Waste Type]])+SUMIFS(SortData5[Net Weight (do not edit)],SortData5[Source (drop-down)],'Data Analysis'!$B$25,SortData5[Waste Type (select drop-down)],Table2331[[#This Row],[Waste Type]])</f>
        <v>0</v>
      </c>
      <c r="H38" s="49" t="str">
        <f>IFERROR(Table2331[[#This Row],[Institutional Weight]]/$G$46,"")</f>
        <v/>
      </c>
      <c r="I38" s="53">
        <f>SUMIFS(SortData1[Net Weight (do not edit)],SortData1[Source (drop-down)],'Data Analysis'!$B$26,SortData1[Waste Type (select drop-down)],Table2331[[#This Row],[Waste Type]])+SUMIFS(SortData2[Net Weight (do not edit)],SortData2[Source (drop-down)],'Data Analysis'!$B$26,SortData2[Waste Type (select drop-down)],Table2331[[#This Row],[Waste Type]])+SUMIFS(SortData3[Net Weight (do not edit)],SortData3[Source (drop-down)],'Data Analysis'!$B$26,SortData3[Waste Type (select drop-down)],Table2331[[#This Row],[Waste Type]])+SUMIFS(SortData4[Net Weight (do not edit)],SortData4[Source (drop-down)],'Data Analysis'!$B$26,SortData4[Waste Type (select drop-down)],Table2331[[#This Row],[Waste Type]])+SUMIFS(SortData5[Net Weight (do not edit)],SortData5[Source (drop-down)],'Data Analysis'!$B$26,SortData5[Waste Type (select drop-down)],Table2331[[#This Row],[Waste Type]])</f>
        <v>0</v>
      </c>
      <c r="J38" s="49" t="str">
        <f>IFERROR(Table2331[[#This Row],[Public Weight]]/$I$46,"")</f>
        <v/>
      </c>
      <c r="K38" s="53">
        <f>SUMIFS(SortData1[Net Weight (do not edit)],SortData1[Source (drop-down)],'Data Analysis'!$B$27,SortData1[Waste Type (select drop-down)],Table2331[[#This Row],[Waste Type]])+SUMIFS(SortData2[Net Weight (do not edit)],SortData2[Source (drop-down)],'Data Analysis'!$B$27,SortData2[Waste Type (select drop-down)],Table2331[[#This Row],[Waste Type]])+SUMIFS(SortData3[Net Weight (do not edit)],SortData3[Source (drop-down)],'Data Analysis'!$B$27,SortData3[Waste Type (select drop-down)],Table2331[[#This Row],[Waste Type]])+SUMIFS(SortData4[Net Weight (do not edit)],SortData4[Source (drop-down)],'Data Analysis'!$B$27,SortData4[Waste Type (select drop-down)],Table2331[[#This Row],[Waste Type]])+SUMIFS(SortData5[Net Weight (do not edit)],SortData5[Source (drop-down)],'Data Analysis'!$B$27,SortData5[Waste Type (select drop-down)],Table2331[[#This Row],[Waste Type]])</f>
        <v>0</v>
      </c>
      <c r="L38" s="82" t="str">
        <f>IFERROR(Table2331[[#This Row],[Residential 
(multi-family) Weight]]/$K$46,"")</f>
        <v/>
      </c>
      <c r="M38" s="53">
        <f>SUMIFS(SortData1[Net Weight (do not edit)],SortData1[Source (drop-down)],'Data Analysis'!$B$28,SortData1[Waste Type (select drop-down)],Table2331[[#This Row],[Waste Type]])+SUMIFS(SortData2[Net Weight (do not edit)],SortData2[Source (drop-down)],'Data Analysis'!$B$28,SortData2[Waste Type (select drop-down)],Table2331[[#This Row],[Waste Type]])+SUMIFS(SortData3[Net Weight (do not edit)],SortData3[Source (drop-down)],'Data Analysis'!$B$28,SortData3[Waste Type (select drop-down)],Table2331[[#This Row],[Waste Type]])+SUMIFS(SortData4[Net Weight (do not edit)],SortData4[Source (drop-down)],'Data Analysis'!$B$28,SortData4[Waste Type (select drop-down)],Table2331[[#This Row],[Waste Type]])+SUMIFS(SortData5[Net Weight (do not edit)],SortData5[Source (drop-down)],'Data Analysis'!$B$28,SortData5[Waste Type (select drop-down)],Table2331[[#This Row],[Waste Type]])</f>
        <v>0</v>
      </c>
      <c r="N38" s="49" t="str">
        <f>IFERROR(Table2331[[#This Row],[Residential 
(single family) 
Weight]]/$M$46,"")</f>
        <v/>
      </c>
    </row>
    <row r="39" spans="2:14" ht="13.8" x14ac:dyDescent="0.25">
      <c r="B39" s="73" t="s">
        <v>53</v>
      </c>
      <c r="C39" s="53">
        <f>SUMIFS(SortData1[Net Weight (do not edit)],SortData1[Source (drop-down)],'Data Analysis'!$B$23,SortData1[Waste Type (select drop-down)],Table2331[[#This Row],[Waste Type]])+SUMIFS(SortData2[Net Weight (do not edit)],SortData2[Source (drop-down)],'Data Analysis'!$B$23,SortData2[Waste Type (select drop-down)],Table2331[[#This Row],[Waste Type]])+SUMIFS(SortData3[Net Weight (do not edit)],SortData3[Source (drop-down)],'Data Analysis'!$B$23,SortData3[Waste Type (select drop-down)],Table2331[[#This Row],[Waste Type]])+SUMIFS(SortData4[Net Weight (do not edit)],SortData4[Source (drop-down)],'Data Analysis'!$B$23,SortData4[Waste Type (select drop-down)],Table2331[[#This Row],[Waste Type]])+SUMIFS(SortData5[Net Weight (do not edit)],SortData5[Source (drop-down)],'Data Analysis'!$B$23,SortData5[Waste Type (select drop-down)],Table2331[[#This Row],[Waste Type]])</f>
        <v>0</v>
      </c>
      <c r="D39" s="49" t="str">
        <f>IFERROR(Table2331[[#This Row],[Commercial Weight]]/$C$46,"")</f>
        <v/>
      </c>
      <c r="E39" s="53">
        <f>SUMIFS(SortData1[Net Weight (do not edit)],SortData1[Source (drop-down)],'Data Analysis'!$B$24,SortData1[Waste Type (select drop-down)],Table2331[[#This Row],[Waste Type]])+SUMIFS(SortData2[Net Weight (do not edit)],SortData2[Source (drop-down)],'Data Analysis'!$B$24,SortData2[Waste Type (select drop-down)],Table2331[[#This Row],[Waste Type]])+SUMIFS(SortData3[Net Weight (do not edit)],SortData3[Source (drop-down)],'Data Analysis'!$B$24,SortData3[Waste Type (select drop-down)],Table2331[[#This Row],[Waste Type]])+SUMIFS(SortData4[Net Weight (do not edit)],SortData4[Source (drop-down)],'Data Analysis'!$B$24,SortData4[Waste Type (select drop-down)],Table2331[[#This Row],[Waste Type]])+SUMIFS(SortData5[Net Weight (do not edit)],SortData5[Source (drop-down)],'Data Analysis'!$B$24,SortData5[Waste Type (select drop-down)],Table2331[[#This Row],[Waste Type]])</f>
        <v>0</v>
      </c>
      <c r="F39" s="49" t="str">
        <f>IFERROR(Table2331[[#This Row],[Industrial Weight]]/$E$46,"")</f>
        <v/>
      </c>
      <c r="G39" s="53">
        <f>SUMIFS(SortData1[Net Weight (do not edit)],SortData1[Source (drop-down)],'Data Analysis'!$B$25,SortData1[Waste Type (select drop-down)],Table2331[[#This Row],[Waste Type]])+SUMIFS(SortData2[Net Weight (do not edit)],SortData2[Source (drop-down)],'Data Analysis'!$B$25,SortData2[Waste Type (select drop-down)],Table2331[[#This Row],[Waste Type]])+SUMIFS(SortData3[Net Weight (do not edit)],SortData3[Source (drop-down)],'Data Analysis'!$B$25,SortData3[Waste Type (select drop-down)],Table2331[[#This Row],[Waste Type]])+SUMIFS(SortData4[Net Weight (do not edit)],SortData4[Source (drop-down)],'Data Analysis'!$B$25,SortData4[Waste Type (select drop-down)],Table2331[[#This Row],[Waste Type]])+SUMIFS(SortData5[Net Weight (do not edit)],SortData5[Source (drop-down)],'Data Analysis'!$B$25,SortData5[Waste Type (select drop-down)],Table2331[[#This Row],[Waste Type]])</f>
        <v>0</v>
      </c>
      <c r="H39" s="49" t="str">
        <f>IFERROR(Table2331[[#This Row],[Institutional Weight]]/$G$46,"")</f>
        <v/>
      </c>
      <c r="I39" s="53">
        <f>SUMIFS(SortData1[Net Weight (do not edit)],SortData1[Source (drop-down)],'Data Analysis'!$B$26,SortData1[Waste Type (select drop-down)],Table2331[[#This Row],[Waste Type]])+SUMIFS(SortData2[Net Weight (do not edit)],SortData2[Source (drop-down)],'Data Analysis'!$B$26,SortData2[Waste Type (select drop-down)],Table2331[[#This Row],[Waste Type]])+SUMIFS(SortData3[Net Weight (do not edit)],SortData3[Source (drop-down)],'Data Analysis'!$B$26,SortData3[Waste Type (select drop-down)],Table2331[[#This Row],[Waste Type]])+SUMIFS(SortData4[Net Weight (do not edit)],SortData4[Source (drop-down)],'Data Analysis'!$B$26,SortData4[Waste Type (select drop-down)],Table2331[[#This Row],[Waste Type]])+SUMIFS(SortData5[Net Weight (do not edit)],SortData5[Source (drop-down)],'Data Analysis'!$B$26,SortData5[Waste Type (select drop-down)],Table2331[[#This Row],[Waste Type]])</f>
        <v>0</v>
      </c>
      <c r="J39" s="49" t="str">
        <f>IFERROR(Table2331[[#This Row],[Public Weight]]/$I$46,"")</f>
        <v/>
      </c>
      <c r="K39" s="53">
        <f>SUMIFS(SortData1[Net Weight (do not edit)],SortData1[Source (drop-down)],'Data Analysis'!$B$27,SortData1[Waste Type (select drop-down)],Table2331[[#This Row],[Waste Type]])+SUMIFS(SortData2[Net Weight (do not edit)],SortData2[Source (drop-down)],'Data Analysis'!$B$27,SortData2[Waste Type (select drop-down)],Table2331[[#This Row],[Waste Type]])+SUMIFS(SortData3[Net Weight (do not edit)],SortData3[Source (drop-down)],'Data Analysis'!$B$27,SortData3[Waste Type (select drop-down)],Table2331[[#This Row],[Waste Type]])+SUMIFS(SortData4[Net Weight (do not edit)],SortData4[Source (drop-down)],'Data Analysis'!$B$27,SortData4[Waste Type (select drop-down)],Table2331[[#This Row],[Waste Type]])+SUMIFS(SortData5[Net Weight (do not edit)],SortData5[Source (drop-down)],'Data Analysis'!$B$27,SortData5[Waste Type (select drop-down)],Table2331[[#This Row],[Waste Type]])</f>
        <v>0</v>
      </c>
      <c r="L39" s="82" t="str">
        <f>IFERROR(Table2331[[#This Row],[Residential 
(multi-family) Weight]]/$K$46,"")</f>
        <v/>
      </c>
      <c r="M39" s="53">
        <f>SUMIFS(SortData1[Net Weight (do not edit)],SortData1[Source (drop-down)],'Data Analysis'!$B$28,SortData1[Waste Type (select drop-down)],Table2331[[#This Row],[Waste Type]])+SUMIFS(SortData2[Net Weight (do not edit)],SortData2[Source (drop-down)],'Data Analysis'!$B$28,SortData2[Waste Type (select drop-down)],Table2331[[#This Row],[Waste Type]])+SUMIFS(SortData3[Net Weight (do not edit)],SortData3[Source (drop-down)],'Data Analysis'!$B$28,SortData3[Waste Type (select drop-down)],Table2331[[#This Row],[Waste Type]])+SUMIFS(SortData4[Net Weight (do not edit)],SortData4[Source (drop-down)],'Data Analysis'!$B$28,SortData4[Waste Type (select drop-down)],Table2331[[#This Row],[Waste Type]])+SUMIFS(SortData5[Net Weight (do not edit)],SortData5[Source (drop-down)],'Data Analysis'!$B$28,SortData5[Waste Type (select drop-down)],Table2331[[#This Row],[Waste Type]])</f>
        <v>0</v>
      </c>
      <c r="N39" s="49" t="str">
        <f>IFERROR(Table2331[[#This Row],[Residential 
(single family) 
Weight]]/$M$46,"")</f>
        <v/>
      </c>
    </row>
    <row r="40" spans="2:14" ht="13.8" x14ac:dyDescent="0.25">
      <c r="B40" s="72" t="s">
        <v>54</v>
      </c>
      <c r="C40" s="53">
        <f>SUMIFS(SortData1[Net Weight (do not edit)],SortData1[Source (drop-down)],'Data Analysis'!$B$23,SortData1[Waste Type (select drop-down)],Table2331[[#This Row],[Waste Type]])+SUMIFS(SortData2[Net Weight (do not edit)],SortData2[Source (drop-down)],'Data Analysis'!$B$23,SortData2[Waste Type (select drop-down)],Table2331[[#This Row],[Waste Type]])+SUMIFS(SortData3[Net Weight (do not edit)],SortData3[Source (drop-down)],'Data Analysis'!$B$23,SortData3[Waste Type (select drop-down)],Table2331[[#This Row],[Waste Type]])+SUMIFS(SortData4[Net Weight (do not edit)],SortData4[Source (drop-down)],'Data Analysis'!$B$23,SortData4[Waste Type (select drop-down)],Table2331[[#This Row],[Waste Type]])+SUMIFS(SortData5[Net Weight (do not edit)],SortData5[Source (drop-down)],'Data Analysis'!$B$23,SortData5[Waste Type (select drop-down)],Table2331[[#This Row],[Waste Type]])</f>
        <v>0</v>
      </c>
      <c r="D40" s="49" t="str">
        <f>IFERROR(Table2331[[#This Row],[Commercial Weight]]/$C$46,"")</f>
        <v/>
      </c>
      <c r="E40" s="53">
        <f>SUMIFS(SortData1[Net Weight (do not edit)],SortData1[Source (drop-down)],'Data Analysis'!$B$24,SortData1[Waste Type (select drop-down)],Table2331[[#This Row],[Waste Type]])+SUMIFS(SortData2[Net Weight (do not edit)],SortData2[Source (drop-down)],'Data Analysis'!$B$24,SortData2[Waste Type (select drop-down)],Table2331[[#This Row],[Waste Type]])+SUMIFS(SortData3[Net Weight (do not edit)],SortData3[Source (drop-down)],'Data Analysis'!$B$24,SortData3[Waste Type (select drop-down)],Table2331[[#This Row],[Waste Type]])+SUMIFS(SortData4[Net Weight (do not edit)],SortData4[Source (drop-down)],'Data Analysis'!$B$24,SortData4[Waste Type (select drop-down)],Table2331[[#This Row],[Waste Type]])+SUMIFS(SortData5[Net Weight (do not edit)],SortData5[Source (drop-down)],'Data Analysis'!$B$24,SortData5[Waste Type (select drop-down)],Table2331[[#This Row],[Waste Type]])</f>
        <v>0</v>
      </c>
      <c r="F40" s="49" t="str">
        <f>IFERROR(Table2331[[#This Row],[Industrial Weight]]/$E$46,"")</f>
        <v/>
      </c>
      <c r="G40" s="53">
        <f>SUMIFS(SortData1[Net Weight (do not edit)],SortData1[Source (drop-down)],'Data Analysis'!$B$25,SortData1[Waste Type (select drop-down)],Table2331[[#This Row],[Waste Type]])+SUMIFS(SortData2[Net Weight (do not edit)],SortData2[Source (drop-down)],'Data Analysis'!$B$25,SortData2[Waste Type (select drop-down)],Table2331[[#This Row],[Waste Type]])+SUMIFS(SortData3[Net Weight (do not edit)],SortData3[Source (drop-down)],'Data Analysis'!$B$25,SortData3[Waste Type (select drop-down)],Table2331[[#This Row],[Waste Type]])+SUMIFS(SortData4[Net Weight (do not edit)],SortData4[Source (drop-down)],'Data Analysis'!$B$25,SortData4[Waste Type (select drop-down)],Table2331[[#This Row],[Waste Type]])+SUMIFS(SortData5[Net Weight (do not edit)],SortData5[Source (drop-down)],'Data Analysis'!$B$25,SortData5[Waste Type (select drop-down)],Table2331[[#This Row],[Waste Type]])</f>
        <v>0</v>
      </c>
      <c r="H40" s="49" t="str">
        <f>IFERROR(Table2331[[#This Row],[Institutional Weight]]/$G$46,"")</f>
        <v/>
      </c>
      <c r="I40" s="53">
        <f>SUMIFS(SortData1[Net Weight (do not edit)],SortData1[Source (drop-down)],'Data Analysis'!$B$26,SortData1[Waste Type (select drop-down)],Table2331[[#This Row],[Waste Type]])+SUMIFS(SortData2[Net Weight (do not edit)],SortData2[Source (drop-down)],'Data Analysis'!$B$26,SortData2[Waste Type (select drop-down)],Table2331[[#This Row],[Waste Type]])+SUMIFS(SortData3[Net Weight (do not edit)],SortData3[Source (drop-down)],'Data Analysis'!$B$26,SortData3[Waste Type (select drop-down)],Table2331[[#This Row],[Waste Type]])+SUMIFS(SortData4[Net Weight (do not edit)],SortData4[Source (drop-down)],'Data Analysis'!$B$26,SortData4[Waste Type (select drop-down)],Table2331[[#This Row],[Waste Type]])+SUMIFS(SortData5[Net Weight (do not edit)],SortData5[Source (drop-down)],'Data Analysis'!$B$26,SortData5[Waste Type (select drop-down)],Table2331[[#This Row],[Waste Type]])</f>
        <v>0</v>
      </c>
      <c r="J40" s="49" t="str">
        <f>IFERROR(Table2331[[#This Row],[Public Weight]]/$I$46,"")</f>
        <v/>
      </c>
      <c r="K40" s="53">
        <f>SUMIFS(SortData1[Net Weight (do not edit)],SortData1[Source (drop-down)],'Data Analysis'!$B$27,SortData1[Waste Type (select drop-down)],Table2331[[#This Row],[Waste Type]])+SUMIFS(SortData2[Net Weight (do not edit)],SortData2[Source (drop-down)],'Data Analysis'!$B$27,SortData2[Waste Type (select drop-down)],Table2331[[#This Row],[Waste Type]])+SUMIFS(SortData3[Net Weight (do not edit)],SortData3[Source (drop-down)],'Data Analysis'!$B$27,SortData3[Waste Type (select drop-down)],Table2331[[#This Row],[Waste Type]])+SUMIFS(SortData4[Net Weight (do not edit)],SortData4[Source (drop-down)],'Data Analysis'!$B$27,SortData4[Waste Type (select drop-down)],Table2331[[#This Row],[Waste Type]])+SUMIFS(SortData5[Net Weight (do not edit)],SortData5[Source (drop-down)],'Data Analysis'!$B$27,SortData5[Waste Type (select drop-down)],Table2331[[#This Row],[Waste Type]])</f>
        <v>0</v>
      </c>
      <c r="L40" s="82" t="str">
        <f>IFERROR(Table2331[[#This Row],[Residential 
(multi-family) Weight]]/$K$46,"")</f>
        <v/>
      </c>
      <c r="M40" s="53">
        <f>SUMIFS(SortData1[Net Weight (do not edit)],SortData1[Source (drop-down)],'Data Analysis'!$B$28,SortData1[Waste Type (select drop-down)],Table2331[[#This Row],[Waste Type]])+SUMIFS(SortData2[Net Weight (do not edit)],SortData2[Source (drop-down)],'Data Analysis'!$B$28,SortData2[Waste Type (select drop-down)],Table2331[[#This Row],[Waste Type]])+SUMIFS(SortData3[Net Weight (do not edit)],SortData3[Source (drop-down)],'Data Analysis'!$B$28,SortData3[Waste Type (select drop-down)],Table2331[[#This Row],[Waste Type]])+SUMIFS(SortData4[Net Weight (do not edit)],SortData4[Source (drop-down)],'Data Analysis'!$B$28,SortData4[Waste Type (select drop-down)],Table2331[[#This Row],[Waste Type]])+SUMIFS(SortData5[Net Weight (do not edit)],SortData5[Source (drop-down)],'Data Analysis'!$B$28,SortData5[Waste Type (select drop-down)],Table2331[[#This Row],[Waste Type]])</f>
        <v>0</v>
      </c>
      <c r="N40" s="49" t="str">
        <f>IFERROR(Table2331[[#This Row],[Residential 
(single family) 
Weight]]/$M$46,"")</f>
        <v/>
      </c>
    </row>
    <row r="41" spans="2:14" ht="13.8" x14ac:dyDescent="0.25">
      <c r="B41" s="73" t="s">
        <v>55</v>
      </c>
      <c r="C41" s="53">
        <f>SUMIFS(SortData1[Net Weight (do not edit)],SortData1[Source (drop-down)],'Data Analysis'!$B$23,SortData1[Waste Type (select drop-down)],Table2331[[#This Row],[Waste Type]])+SUMIFS(SortData2[Net Weight (do not edit)],SortData2[Source (drop-down)],'Data Analysis'!$B$23,SortData2[Waste Type (select drop-down)],Table2331[[#This Row],[Waste Type]])+SUMIFS(SortData3[Net Weight (do not edit)],SortData3[Source (drop-down)],'Data Analysis'!$B$23,SortData3[Waste Type (select drop-down)],Table2331[[#This Row],[Waste Type]])+SUMIFS(SortData4[Net Weight (do not edit)],SortData4[Source (drop-down)],'Data Analysis'!$B$23,SortData4[Waste Type (select drop-down)],Table2331[[#This Row],[Waste Type]])+SUMIFS(SortData5[Net Weight (do not edit)],SortData5[Source (drop-down)],'Data Analysis'!$B$23,SortData5[Waste Type (select drop-down)],Table2331[[#This Row],[Waste Type]])</f>
        <v>0</v>
      </c>
      <c r="D41" s="49" t="str">
        <f>IFERROR(Table2331[[#This Row],[Commercial Weight]]/$C$46,"")</f>
        <v/>
      </c>
      <c r="E41" s="53">
        <f>SUMIFS(SortData1[Net Weight (do not edit)],SortData1[Source (drop-down)],'Data Analysis'!$B$24,SortData1[Waste Type (select drop-down)],Table2331[[#This Row],[Waste Type]])+SUMIFS(SortData2[Net Weight (do not edit)],SortData2[Source (drop-down)],'Data Analysis'!$B$24,SortData2[Waste Type (select drop-down)],Table2331[[#This Row],[Waste Type]])+SUMIFS(SortData3[Net Weight (do not edit)],SortData3[Source (drop-down)],'Data Analysis'!$B$24,SortData3[Waste Type (select drop-down)],Table2331[[#This Row],[Waste Type]])+SUMIFS(SortData4[Net Weight (do not edit)],SortData4[Source (drop-down)],'Data Analysis'!$B$24,SortData4[Waste Type (select drop-down)],Table2331[[#This Row],[Waste Type]])+SUMIFS(SortData5[Net Weight (do not edit)],SortData5[Source (drop-down)],'Data Analysis'!$B$24,SortData5[Waste Type (select drop-down)],Table2331[[#This Row],[Waste Type]])</f>
        <v>0</v>
      </c>
      <c r="F41" s="49" t="str">
        <f>IFERROR(Table2331[[#This Row],[Industrial Weight]]/$E$46,"")</f>
        <v/>
      </c>
      <c r="G41" s="53">
        <f>SUMIFS(SortData1[Net Weight (do not edit)],SortData1[Source (drop-down)],'Data Analysis'!$B$25,SortData1[Waste Type (select drop-down)],Table2331[[#This Row],[Waste Type]])+SUMIFS(SortData2[Net Weight (do not edit)],SortData2[Source (drop-down)],'Data Analysis'!$B$25,SortData2[Waste Type (select drop-down)],Table2331[[#This Row],[Waste Type]])+SUMIFS(SortData3[Net Weight (do not edit)],SortData3[Source (drop-down)],'Data Analysis'!$B$25,SortData3[Waste Type (select drop-down)],Table2331[[#This Row],[Waste Type]])+SUMIFS(SortData4[Net Weight (do not edit)],SortData4[Source (drop-down)],'Data Analysis'!$B$25,SortData4[Waste Type (select drop-down)],Table2331[[#This Row],[Waste Type]])+SUMIFS(SortData5[Net Weight (do not edit)],SortData5[Source (drop-down)],'Data Analysis'!$B$25,SortData5[Waste Type (select drop-down)],Table2331[[#This Row],[Waste Type]])</f>
        <v>0</v>
      </c>
      <c r="H41" s="49" t="str">
        <f>IFERROR(Table2331[[#This Row],[Institutional Weight]]/$G$46,"")</f>
        <v/>
      </c>
      <c r="I41" s="53">
        <f>SUMIFS(SortData1[Net Weight (do not edit)],SortData1[Source (drop-down)],'Data Analysis'!$B$26,SortData1[Waste Type (select drop-down)],Table2331[[#This Row],[Waste Type]])+SUMIFS(SortData2[Net Weight (do not edit)],SortData2[Source (drop-down)],'Data Analysis'!$B$26,SortData2[Waste Type (select drop-down)],Table2331[[#This Row],[Waste Type]])+SUMIFS(SortData3[Net Weight (do not edit)],SortData3[Source (drop-down)],'Data Analysis'!$B$26,SortData3[Waste Type (select drop-down)],Table2331[[#This Row],[Waste Type]])+SUMIFS(SortData4[Net Weight (do not edit)],SortData4[Source (drop-down)],'Data Analysis'!$B$26,SortData4[Waste Type (select drop-down)],Table2331[[#This Row],[Waste Type]])+SUMIFS(SortData5[Net Weight (do not edit)],SortData5[Source (drop-down)],'Data Analysis'!$B$26,SortData5[Waste Type (select drop-down)],Table2331[[#This Row],[Waste Type]])</f>
        <v>0</v>
      </c>
      <c r="J41" s="49" t="str">
        <f>IFERROR(Table2331[[#This Row],[Public Weight]]/$I$46,"")</f>
        <v/>
      </c>
      <c r="K41" s="53">
        <f>SUMIFS(SortData1[Net Weight (do not edit)],SortData1[Source (drop-down)],'Data Analysis'!$B$27,SortData1[Waste Type (select drop-down)],Table2331[[#This Row],[Waste Type]])+SUMIFS(SortData2[Net Weight (do not edit)],SortData2[Source (drop-down)],'Data Analysis'!$B$27,SortData2[Waste Type (select drop-down)],Table2331[[#This Row],[Waste Type]])+SUMIFS(SortData3[Net Weight (do not edit)],SortData3[Source (drop-down)],'Data Analysis'!$B$27,SortData3[Waste Type (select drop-down)],Table2331[[#This Row],[Waste Type]])+SUMIFS(SortData4[Net Weight (do not edit)],SortData4[Source (drop-down)],'Data Analysis'!$B$27,SortData4[Waste Type (select drop-down)],Table2331[[#This Row],[Waste Type]])+SUMIFS(SortData5[Net Weight (do not edit)],SortData5[Source (drop-down)],'Data Analysis'!$B$27,SortData5[Waste Type (select drop-down)],Table2331[[#This Row],[Waste Type]])</f>
        <v>0</v>
      </c>
      <c r="L41" s="82" t="str">
        <f>IFERROR(Table2331[[#This Row],[Residential 
(multi-family) Weight]]/$K$46,"")</f>
        <v/>
      </c>
      <c r="M41" s="53">
        <f>SUMIFS(SortData1[Net Weight (do not edit)],SortData1[Source (drop-down)],'Data Analysis'!$B$28,SortData1[Waste Type (select drop-down)],Table2331[[#This Row],[Waste Type]])+SUMIFS(SortData2[Net Weight (do not edit)],SortData2[Source (drop-down)],'Data Analysis'!$B$28,SortData2[Waste Type (select drop-down)],Table2331[[#This Row],[Waste Type]])+SUMIFS(SortData3[Net Weight (do not edit)],SortData3[Source (drop-down)],'Data Analysis'!$B$28,SortData3[Waste Type (select drop-down)],Table2331[[#This Row],[Waste Type]])+SUMIFS(SortData4[Net Weight (do not edit)],SortData4[Source (drop-down)],'Data Analysis'!$B$28,SortData4[Waste Type (select drop-down)],Table2331[[#This Row],[Waste Type]])+SUMIFS(SortData5[Net Weight (do not edit)],SortData5[Source (drop-down)],'Data Analysis'!$B$28,SortData5[Waste Type (select drop-down)],Table2331[[#This Row],[Waste Type]])</f>
        <v>0</v>
      </c>
      <c r="N41" s="49" t="str">
        <f>IFERROR(Table2331[[#This Row],[Residential 
(single family) 
Weight]]/$M$46,"")</f>
        <v/>
      </c>
    </row>
    <row r="42" spans="2:14" ht="13.8" x14ac:dyDescent="0.25">
      <c r="B42" s="72" t="s">
        <v>56</v>
      </c>
      <c r="C42" s="53">
        <f>SUMIFS(SortData1[Net Weight (do not edit)],SortData1[Source (drop-down)],'Data Analysis'!$B$23,SortData1[Waste Type (select drop-down)],Table2331[[#This Row],[Waste Type]])+SUMIFS(SortData2[Net Weight (do not edit)],SortData2[Source (drop-down)],'Data Analysis'!$B$23,SortData2[Waste Type (select drop-down)],Table2331[[#This Row],[Waste Type]])+SUMIFS(SortData3[Net Weight (do not edit)],SortData3[Source (drop-down)],'Data Analysis'!$B$23,SortData3[Waste Type (select drop-down)],Table2331[[#This Row],[Waste Type]])+SUMIFS(SortData4[Net Weight (do not edit)],SortData4[Source (drop-down)],'Data Analysis'!$B$23,SortData4[Waste Type (select drop-down)],Table2331[[#This Row],[Waste Type]])+SUMIFS(SortData5[Net Weight (do not edit)],SortData5[Source (drop-down)],'Data Analysis'!$B$23,SortData5[Waste Type (select drop-down)],Table2331[[#This Row],[Waste Type]])</f>
        <v>0</v>
      </c>
      <c r="D42" s="49" t="str">
        <f>IFERROR(Table2331[[#This Row],[Commercial Weight]]/$C$46,"")</f>
        <v/>
      </c>
      <c r="E42" s="53">
        <f>SUMIFS(SortData1[Net Weight (do not edit)],SortData1[Source (drop-down)],'Data Analysis'!$B$24,SortData1[Waste Type (select drop-down)],Table2331[[#This Row],[Waste Type]])+SUMIFS(SortData2[Net Weight (do not edit)],SortData2[Source (drop-down)],'Data Analysis'!$B$24,SortData2[Waste Type (select drop-down)],Table2331[[#This Row],[Waste Type]])+SUMIFS(SortData3[Net Weight (do not edit)],SortData3[Source (drop-down)],'Data Analysis'!$B$24,SortData3[Waste Type (select drop-down)],Table2331[[#This Row],[Waste Type]])+SUMIFS(SortData4[Net Weight (do not edit)],SortData4[Source (drop-down)],'Data Analysis'!$B$24,SortData4[Waste Type (select drop-down)],Table2331[[#This Row],[Waste Type]])+SUMIFS(SortData5[Net Weight (do not edit)],SortData5[Source (drop-down)],'Data Analysis'!$B$24,SortData5[Waste Type (select drop-down)],Table2331[[#This Row],[Waste Type]])</f>
        <v>0</v>
      </c>
      <c r="F42" s="49" t="str">
        <f>IFERROR(Table2331[[#This Row],[Industrial Weight]]/$E$46,"")</f>
        <v/>
      </c>
      <c r="G42" s="53">
        <f>SUMIFS(SortData1[Net Weight (do not edit)],SortData1[Source (drop-down)],'Data Analysis'!$B$25,SortData1[Waste Type (select drop-down)],Table2331[[#This Row],[Waste Type]])+SUMIFS(SortData2[Net Weight (do not edit)],SortData2[Source (drop-down)],'Data Analysis'!$B$25,SortData2[Waste Type (select drop-down)],Table2331[[#This Row],[Waste Type]])+SUMIFS(SortData3[Net Weight (do not edit)],SortData3[Source (drop-down)],'Data Analysis'!$B$25,SortData3[Waste Type (select drop-down)],Table2331[[#This Row],[Waste Type]])+SUMIFS(SortData4[Net Weight (do not edit)],SortData4[Source (drop-down)],'Data Analysis'!$B$25,SortData4[Waste Type (select drop-down)],Table2331[[#This Row],[Waste Type]])+SUMIFS(SortData5[Net Weight (do not edit)],SortData5[Source (drop-down)],'Data Analysis'!$B$25,SortData5[Waste Type (select drop-down)],Table2331[[#This Row],[Waste Type]])</f>
        <v>0</v>
      </c>
      <c r="H42" s="49" t="str">
        <f>IFERROR(Table2331[[#This Row],[Institutional Weight]]/$G$46,"")</f>
        <v/>
      </c>
      <c r="I42" s="53">
        <f>SUMIFS(SortData1[Net Weight (do not edit)],SortData1[Source (drop-down)],'Data Analysis'!$B$26,SortData1[Waste Type (select drop-down)],Table2331[[#This Row],[Waste Type]])+SUMIFS(SortData2[Net Weight (do not edit)],SortData2[Source (drop-down)],'Data Analysis'!$B$26,SortData2[Waste Type (select drop-down)],Table2331[[#This Row],[Waste Type]])+SUMIFS(SortData3[Net Weight (do not edit)],SortData3[Source (drop-down)],'Data Analysis'!$B$26,SortData3[Waste Type (select drop-down)],Table2331[[#This Row],[Waste Type]])+SUMIFS(SortData4[Net Weight (do not edit)],SortData4[Source (drop-down)],'Data Analysis'!$B$26,SortData4[Waste Type (select drop-down)],Table2331[[#This Row],[Waste Type]])+SUMIFS(SortData5[Net Weight (do not edit)],SortData5[Source (drop-down)],'Data Analysis'!$B$26,SortData5[Waste Type (select drop-down)],Table2331[[#This Row],[Waste Type]])</f>
        <v>0</v>
      </c>
      <c r="J42" s="49" t="str">
        <f>IFERROR(Table2331[[#This Row],[Public Weight]]/$I$46,"")</f>
        <v/>
      </c>
      <c r="K42" s="53">
        <f>SUMIFS(SortData1[Net Weight (do not edit)],SortData1[Source (drop-down)],'Data Analysis'!$B$27,SortData1[Waste Type (select drop-down)],Table2331[[#This Row],[Waste Type]])+SUMIFS(SortData2[Net Weight (do not edit)],SortData2[Source (drop-down)],'Data Analysis'!$B$27,SortData2[Waste Type (select drop-down)],Table2331[[#This Row],[Waste Type]])+SUMIFS(SortData3[Net Weight (do not edit)],SortData3[Source (drop-down)],'Data Analysis'!$B$27,SortData3[Waste Type (select drop-down)],Table2331[[#This Row],[Waste Type]])+SUMIFS(SortData4[Net Weight (do not edit)],SortData4[Source (drop-down)],'Data Analysis'!$B$27,SortData4[Waste Type (select drop-down)],Table2331[[#This Row],[Waste Type]])+SUMIFS(SortData5[Net Weight (do not edit)],SortData5[Source (drop-down)],'Data Analysis'!$B$27,SortData5[Waste Type (select drop-down)],Table2331[[#This Row],[Waste Type]])</f>
        <v>0</v>
      </c>
      <c r="L42" s="82" t="str">
        <f>IFERROR(Table2331[[#This Row],[Residential 
(multi-family) Weight]]/$K$46,"")</f>
        <v/>
      </c>
      <c r="M42" s="53">
        <f>SUMIFS(SortData1[Net Weight (do not edit)],SortData1[Source (drop-down)],'Data Analysis'!$B$28,SortData1[Waste Type (select drop-down)],Table2331[[#This Row],[Waste Type]])+SUMIFS(SortData2[Net Weight (do not edit)],SortData2[Source (drop-down)],'Data Analysis'!$B$28,SortData2[Waste Type (select drop-down)],Table2331[[#This Row],[Waste Type]])+SUMIFS(SortData3[Net Weight (do not edit)],SortData3[Source (drop-down)],'Data Analysis'!$B$28,SortData3[Waste Type (select drop-down)],Table2331[[#This Row],[Waste Type]])+SUMIFS(SortData4[Net Weight (do not edit)],SortData4[Source (drop-down)],'Data Analysis'!$B$28,SortData4[Waste Type (select drop-down)],Table2331[[#This Row],[Waste Type]])+SUMIFS(SortData5[Net Weight (do not edit)],SortData5[Source (drop-down)],'Data Analysis'!$B$28,SortData5[Waste Type (select drop-down)],Table2331[[#This Row],[Waste Type]])</f>
        <v>0</v>
      </c>
      <c r="N42" s="49" t="str">
        <f>IFERROR(Table2331[[#This Row],[Residential 
(single family) 
Weight]]/$M$46,"")</f>
        <v/>
      </c>
    </row>
    <row r="43" spans="2:14" ht="13.8" x14ac:dyDescent="0.25">
      <c r="B43" s="73" t="s">
        <v>57</v>
      </c>
      <c r="C43" s="53">
        <f>SUMIFS(SortData1[Net Weight (do not edit)],SortData1[Source (drop-down)],'Data Analysis'!$B$23,SortData1[Waste Type (select drop-down)],Table2331[[#This Row],[Waste Type]])+SUMIFS(SortData2[Net Weight (do not edit)],SortData2[Source (drop-down)],'Data Analysis'!$B$23,SortData2[Waste Type (select drop-down)],Table2331[[#This Row],[Waste Type]])+SUMIFS(SortData3[Net Weight (do not edit)],SortData3[Source (drop-down)],'Data Analysis'!$B$23,SortData3[Waste Type (select drop-down)],Table2331[[#This Row],[Waste Type]])+SUMIFS(SortData4[Net Weight (do not edit)],SortData4[Source (drop-down)],'Data Analysis'!$B$23,SortData4[Waste Type (select drop-down)],Table2331[[#This Row],[Waste Type]])+SUMIFS(SortData5[Net Weight (do not edit)],SortData5[Source (drop-down)],'Data Analysis'!$B$23,SortData5[Waste Type (select drop-down)],Table2331[[#This Row],[Waste Type]])</f>
        <v>0</v>
      </c>
      <c r="D43" s="49" t="str">
        <f>IFERROR(Table2331[[#This Row],[Commercial Weight]]/$C$46,"")</f>
        <v/>
      </c>
      <c r="E43" s="53">
        <f>SUMIFS(SortData1[Net Weight (do not edit)],SortData1[Source (drop-down)],'Data Analysis'!$B$24,SortData1[Waste Type (select drop-down)],Table2331[[#This Row],[Waste Type]])+SUMIFS(SortData2[Net Weight (do not edit)],SortData2[Source (drop-down)],'Data Analysis'!$B$24,SortData2[Waste Type (select drop-down)],Table2331[[#This Row],[Waste Type]])+SUMIFS(SortData3[Net Weight (do not edit)],SortData3[Source (drop-down)],'Data Analysis'!$B$24,SortData3[Waste Type (select drop-down)],Table2331[[#This Row],[Waste Type]])+SUMIFS(SortData4[Net Weight (do not edit)],SortData4[Source (drop-down)],'Data Analysis'!$B$24,SortData4[Waste Type (select drop-down)],Table2331[[#This Row],[Waste Type]])+SUMIFS(SortData5[Net Weight (do not edit)],SortData5[Source (drop-down)],'Data Analysis'!$B$24,SortData5[Waste Type (select drop-down)],Table2331[[#This Row],[Waste Type]])</f>
        <v>0</v>
      </c>
      <c r="F43" s="49" t="str">
        <f>IFERROR(Table2331[[#This Row],[Industrial Weight]]/$E$46,"")</f>
        <v/>
      </c>
      <c r="G43" s="53">
        <f>SUMIFS(SortData1[Net Weight (do not edit)],SortData1[Source (drop-down)],'Data Analysis'!$B$25,SortData1[Waste Type (select drop-down)],Table2331[[#This Row],[Waste Type]])+SUMIFS(SortData2[Net Weight (do not edit)],SortData2[Source (drop-down)],'Data Analysis'!$B$25,SortData2[Waste Type (select drop-down)],Table2331[[#This Row],[Waste Type]])+SUMIFS(SortData3[Net Weight (do not edit)],SortData3[Source (drop-down)],'Data Analysis'!$B$25,SortData3[Waste Type (select drop-down)],Table2331[[#This Row],[Waste Type]])+SUMIFS(SortData4[Net Weight (do not edit)],SortData4[Source (drop-down)],'Data Analysis'!$B$25,SortData4[Waste Type (select drop-down)],Table2331[[#This Row],[Waste Type]])+SUMIFS(SortData5[Net Weight (do not edit)],SortData5[Source (drop-down)],'Data Analysis'!$B$25,SortData5[Waste Type (select drop-down)],Table2331[[#This Row],[Waste Type]])</f>
        <v>0</v>
      </c>
      <c r="H43" s="49" t="str">
        <f>IFERROR(Table2331[[#This Row],[Institutional Weight]]/$G$46,"")</f>
        <v/>
      </c>
      <c r="I43" s="53">
        <f>SUMIFS(SortData1[Net Weight (do not edit)],SortData1[Source (drop-down)],'Data Analysis'!$B$26,SortData1[Waste Type (select drop-down)],Table2331[[#This Row],[Waste Type]])+SUMIFS(SortData2[Net Weight (do not edit)],SortData2[Source (drop-down)],'Data Analysis'!$B$26,SortData2[Waste Type (select drop-down)],Table2331[[#This Row],[Waste Type]])+SUMIFS(SortData3[Net Weight (do not edit)],SortData3[Source (drop-down)],'Data Analysis'!$B$26,SortData3[Waste Type (select drop-down)],Table2331[[#This Row],[Waste Type]])+SUMIFS(SortData4[Net Weight (do not edit)],SortData4[Source (drop-down)],'Data Analysis'!$B$26,SortData4[Waste Type (select drop-down)],Table2331[[#This Row],[Waste Type]])+SUMIFS(SortData5[Net Weight (do not edit)],SortData5[Source (drop-down)],'Data Analysis'!$B$26,SortData5[Waste Type (select drop-down)],Table2331[[#This Row],[Waste Type]])</f>
        <v>0</v>
      </c>
      <c r="J43" s="49" t="str">
        <f>IFERROR(Table2331[[#This Row],[Public Weight]]/$I$46,"")</f>
        <v/>
      </c>
      <c r="K43" s="53">
        <f>SUMIFS(SortData1[Net Weight (do not edit)],SortData1[Source (drop-down)],'Data Analysis'!$B$27,SortData1[Waste Type (select drop-down)],Table2331[[#This Row],[Waste Type]])+SUMIFS(SortData2[Net Weight (do not edit)],SortData2[Source (drop-down)],'Data Analysis'!$B$27,SortData2[Waste Type (select drop-down)],Table2331[[#This Row],[Waste Type]])+SUMIFS(SortData3[Net Weight (do not edit)],SortData3[Source (drop-down)],'Data Analysis'!$B$27,SortData3[Waste Type (select drop-down)],Table2331[[#This Row],[Waste Type]])+SUMIFS(SortData4[Net Weight (do not edit)],SortData4[Source (drop-down)],'Data Analysis'!$B$27,SortData4[Waste Type (select drop-down)],Table2331[[#This Row],[Waste Type]])+SUMIFS(SortData5[Net Weight (do not edit)],SortData5[Source (drop-down)],'Data Analysis'!$B$27,SortData5[Waste Type (select drop-down)],Table2331[[#This Row],[Waste Type]])</f>
        <v>0</v>
      </c>
      <c r="L43" s="82" t="str">
        <f>IFERROR(Table2331[[#This Row],[Residential 
(multi-family) Weight]]/$K$46,"")</f>
        <v/>
      </c>
      <c r="M43" s="53">
        <f>SUMIFS(SortData1[Net Weight (do not edit)],SortData1[Source (drop-down)],'Data Analysis'!$B$28,SortData1[Waste Type (select drop-down)],Table2331[[#This Row],[Waste Type]])+SUMIFS(SortData2[Net Weight (do not edit)],SortData2[Source (drop-down)],'Data Analysis'!$B$28,SortData2[Waste Type (select drop-down)],Table2331[[#This Row],[Waste Type]])+SUMIFS(SortData3[Net Weight (do not edit)],SortData3[Source (drop-down)],'Data Analysis'!$B$28,SortData3[Waste Type (select drop-down)],Table2331[[#This Row],[Waste Type]])+SUMIFS(SortData4[Net Weight (do not edit)],SortData4[Source (drop-down)],'Data Analysis'!$B$28,SortData4[Waste Type (select drop-down)],Table2331[[#This Row],[Waste Type]])+SUMIFS(SortData5[Net Weight (do not edit)],SortData5[Source (drop-down)],'Data Analysis'!$B$28,SortData5[Waste Type (select drop-down)],Table2331[[#This Row],[Waste Type]])</f>
        <v>0</v>
      </c>
      <c r="N43" s="49" t="str">
        <f>IFERROR(Table2331[[#This Row],[Residential 
(single family) 
Weight]]/$M$46,"")</f>
        <v/>
      </c>
    </row>
    <row r="44" spans="2:14" ht="13.8" x14ac:dyDescent="0.25">
      <c r="B44" s="72" t="s">
        <v>58</v>
      </c>
      <c r="C44" s="53">
        <f>SUMIFS(SortData1[Net Weight (do not edit)],SortData1[Source (drop-down)],'Data Analysis'!$B$23,SortData1[Waste Type (select drop-down)],Table2331[[#This Row],[Waste Type]])+SUMIFS(SortData2[Net Weight (do not edit)],SortData2[Source (drop-down)],'Data Analysis'!$B$23,SortData2[Waste Type (select drop-down)],Table2331[[#This Row],[Waste Type]])+SUMIFS(SortData3[Net Weight (do not edit)],SortData3[Source (drop-down)],'Data Analysis'!$B$23,SortData3[Waste Type (select drop-down)],Table2331[[#This Row],[Waste Type]])+SUMIFS(SortData4[Net Weight (do not edit)],SortData4[Source (drop-down)],'Data Analysis'!$B$23,SortData4[Waste Type (select drop-down)],Table2331[[#This Row],[Waste Type]])+SUMIFS(SortData5[Net Weight (do not edit)],SortData5[Source (drop-down)],'Data Analysis'!$B$23,SortData5[Waste Type (select drop-down)],Table2331[[#This Row],[Waste Type]])</f>
        <v>0</v>
      </c>
      <c r="D44" s="49" t="str">
        <f>IFERROR(Table2331[[#This Row],[Commercial Weight]]/$C$46,"")</f>
        <v/>
      </c>
      <c r="E44" s="53">
        <f>SUMIFS(SortData1[Net Weight (do not edit)],SortData1[Source (drop-down)],'Data Analysis'!$B$24,SortData1[Waste Type (select drop-down)],Table2331[[#This Row],[Waste Type]])+SUMIFS(SortData2[Net Weight (do not edit)],SortData2[Source (drop-down)],'Data Analysis'!$B$24,SortData2[Waste Type (select drop-down)],Table2331[[#This Row],[Waste Type]])+SUMIFS(SortData3[Net Weight (do not edit)],SortData3[Source (drop-down)],'Data Analysis'!$B$24,SortData3[Waste Type (select drop-down)],Table2331[[#This Row],[Waste Type]])+SUMIFS(SortData4[Net Weight (do not edit)],SortData4[Source (drop-down)],'Data Analysis'!$B$24,SortData4[Waste Type (select drop-down)],Table2331[[#This Row],[Waste Type]])+SUMIFS(SortData5[Net Weight (do not edit)],SortData5[Source (drop-down)],'Data Analysis'!$B$24,SortData5[Waste Type (select drop-down)],Table2331[[#This Row],[Waste Type]])</f>
        <v>0</v>
      </c>
      <c r="F44" s="49" t="str">
        <f>IFERROR(Table2331[[#This Row],[Industrial Weight]]/$E$46,"")</f>
        <v/>
      </c>
      <c r="G44" s="53">
        <f>SUMIFS(SortData1[Net Weight (do not edit)],SortData1[Source (drop-down)],'Data Analysis'!$B$25,SortData1[Waste Type (select drop-down)],Table2331[[#This Row],[Waste Type]])+SUMIFS(SortData2[Net Weight (do not edit)],SortData2[Source (drop-down)],'Data Analysis'!$B$25,SortData2[Waste Type (select drop-down)],Table2331[[#This Row],[Waste Type]])+SUMIFS(SortData3[Net Weight (do not edit)],SortData3[Source (drop-down)],'Data Analysis'!$B$25,SortData3[Waste Type (select drop-down)],Table2331[[#This Row],[Waste Type]])+SUMIFS(SortData4[Net Weight (do not edit)],SortData4[Source (drop-down)],'Data Analysis'!$B$25,SortData4[Waste Type (select drop-down)],Table2331[[#This Row],[Waste Type]])+SUMIFS(SortData5[Net Weight (do not edit)],SortData5[Source (drop-down)],'Data Analysis'!$B$25,SortData5[Waste Type (select drop-down)],Table2331[[#This Row],[Waste Type]])</f>
        <v>0</v>
      </c>
      <c r="H44" s="49" t="str">
        <f>IFERROR(Table2331[[#This Row],[Institutional Weight]]/$G$46,"")</f>
        <v/>
      </c>
      <c r="I44" s="53">
        <f>SUMIFS(SortData1[Net Weight (do not edit)],SortData1[Source (drop-down)],'Data Analysis'!$B$26,SortData1[Waste Type (select drop-down)],Table2331[[#This Row],[Waste Type]])+SUMIFS(SortData2[Net Weight (do not edit)],SortData2[Source (drop-down)],'Data Analysis'!$B$26,SortData2[Waste Type (select drop-down)],Table2331[[#This Row],[Waste Type]])+SUMIFS(SortData3[Net Weight (do not edit)],SortData3[Source (drop-down)],'Data Analysis'!$B$26,SortData3[Waste Type (select drop-down)],Table2331[[#This Row],[Waste Type]])+SUMIFS(SortData4[Net Weight (do not edit)],SortData4[Source (drop-down)],'Data Analysis'!$B$26,SortData4[Waste Type (select drop-down)],Table2331[[#This Row],[Waste Type]])+SUMIFS(SortData5[Net Weight (do not edit)],SortData5[Source (drop-down)],'Data Analysis'!$B$26,SortData5[Waste Type (select drop-down)],Table2331[[#This Row],[Waste Type]])</f>
        <v>0</v>
      </c>
      <c r="J44" s="49" t="str">
        <f>IFERROR(Table2331[[#This Row],[Public Weight]]/$I$46,"")</f>
        <v/>
      </c>
      <c r="K44" s="53">
        <f>SUMIFS(SortData1[Net Weight (do not edit)],SortData1[Source (drop-down)],'Data Analysis'!$B$27,SortData1[Waste Type (select drop-down)],Table2331[[#This Row],[Waste Type]])+SUMIFS(SortData2[Net Weight (do not edit)],SortData2[Source (drop-down)],'Data Analysis'!$B$27,SortData2[Waste Type (select drop-down)],Table2331[[#This Row],[Waste Type]])+SUMIFS(SortData3[Net Weight (do not edit)],SortData3[Source (drop-down)],'Data Analysis'!$B$27,SortData3[Waste Type (select drop-down)],Table2331[[#This Row],[Waste Type]])+SUMIFS(SortData4[Net Weight (do not edit)],SortData4[Source (drop-down)],'Data Analysis'!$B$27,SortData4[Waste Type (select drop-down)],Table2331[[#This Row],[Waste Type]])+SUMIFS(SortData5[Net Weight (do not edit)],SortData5[Source (drop-down)],'Data Analysis'!$B$27,SortData5[Waste Type (select drop-down)],Table2331[[#This Row],[Waste Type]])</f>
        <v>0</v>
      </c>
      <c r="L44" s="82" t="str">
        <f>IFERROR(Table2331[[#This Row],[Residential 
(multi-family) Weight]]/$K$46,"")</f>
        <v/>
      </c>
      <c r="M44" s="53">
        <f>SUMIFS(SortData1[Net Weight (do not edit)],SortData1[Source (drop-down)],'Data Analysis'!$B$28,SortData1[Waste Type (select drop-down)],Table2331[[#This Row],[Waste Type]])+SUMIFS(SortData2[Net Weight (do not edit)],SortData2[Source (drop-down)],'Data Analysis'!$B$28,SortData2[Waste Type (select drop-down)],Table2331[[#This Row],[Waste Type]])+SUMIFS(SortData3[Net Weight (do not edit)],SortData3[Source (drop-down)],'Data Analysis'!$B$28,SortData3[Waste Type (select drop-down)],Table2331[[#This Row],[Waste Type]])+SUMIFS(SortData4[Net Weight (do not edit)],SortData4[Source (drop-down)],'Data Analysis'!$B$28,SortData4[Waste Type (select drop-down)],Table2331[[#This Row],[Waste Type]])+SUMIFS(SortData5[Net Weight (do not edit)],SortData5[Source (drop-down)],'Data Analysis'!$B$28,SortData5[Waste Type (select drop-down)],Table2331[[#This Row],[Waste Type]])</f>
        <v>0</v>
      </c>
      <c r="N44" s="49" t="str">
        <f>IFERROR(Table2331[[#This Row],[Residential 
(single family) 
Weight]]/$M$46,"")</f>
        <v/>
      </c>
    </row>
    <row r="45" spans="2:14" ht="13.8" x14ac:dyDescent="0.25">
      <c r="B45" s="73" t="s">
        <v>59</v>
      </c>
      <c r="C45" s="53">
        <f>SUMIFS(SortData1[Net Weight (do not edit)],SortData1[Source (drop-down)],'Data Analysis'!$B$23,SortData1[Waste Type (select drop-down)],Table2331[[#This Row],[Waste Type]])+SUMIFS(SortData2[Net Weight (do not edit)],SortData2[Source (drop-down)],'Data Analysis'!$B$23,SortData2[Waste Type (select drop-down)],Table2331[[#This Row],[Waste Type]])+SUMIFS(SortData3[Net Weight (do not edit)],SortData3[Source (drop-down)],'Data Analysis'!$B$23,SortData3[Waste Type (select drop-down)],Table2331[[#This Row],[Waste Type]])+SUMIFS(SortData4[Net Weight (do not edit)],SortData4[Source (drop-down)],'Data Analysis'!$B$23,SortData4[Waste Type (select drop-down)],Table2331[[#This Row],[Waste Type]])+SUMIFS(SortData5[Net Weight (do not edit)],SortData5[Source (drop-down)],'Data Analysis'!$B$23,SortData5[Waste Type (select drop-down)],Table2331[[#This Row],[Waste Type]])</f>
        <v>0</v>
      </c>
      <c r="D45" s="49" t="str">
        <f>IFERROR(Table2331[[#This Row],[Commercial Weight]]/$C$46,"")</f>
        <v/>
      </c>
      <c r="E45" s="53">
        <f>SUMIFS(SortData1[Net Weight (do not edit)],SortData1[Source (drop-down)],'Data Analysis'!$B$24,SortData1[Waste Type (select drop-down)],Table2331[[#This Row],[Waste Type]])+SUMIFS(SortData2[Net Weight (do not edit)],SortData2[Source (drop-down)],'Data Analysis'!$B$24,SortData2[Waste Type (select drop-down)],Table2331[[#This Row],[Waste Type]])+SUMIFS(SortData3[Net Weight (do not edit)],SortData3[Source (drop-down)],'Data Analysis'!$B$24,SortData3[Waste Type (select drop-down)],Table2331[[#This Row],[Waste Type]])+SUMIFS(SortData4[Net Weight (do not edit)],SortData4[Source (drop-down)],'Data Analysis'!$B$24,SortData4[Waste Type (select drop-down)],Table2331[[#This Row],[Waste Type]])+SUMIFS(SortData5[Net Weight (do not edit)],SortData5[Source (drop-down)],'Data Analysis'!$B$24,SortData5[Waste Type (select drop-down)],Table2331[[#This Row],[Waste Type]])</f>
        <v>0</v>
      </c>
      <c r="F45" s="49" t="str">
        <f>IFERROR(Table2331[[#This Row],[Industrial Weight]]/$E$46,"")</f>
        <v/>
      </c>
      <c r="G45" s="53">
        <f>SUMIFS(SortData1[Net Weight (do not edit)],SortData1[Source (drop-down)],'Data Analysis'!$B$25,SortData1[Waste Type (select drop-down)],Table2331[[#This Row],[Waste Type]])+SUMIFS(SortData2[Net Weight (do not edit)],SortData2[Source (drop-down)],'Data Analysis'!$B$25,SortData2[Waste Type (select drop-down)],Table2331[[#This Row],[Waste Type]])+SUMIFS(SortData3[Net Weight (do not edit)],SortData3[Source (drop-down)],'Data Analysis'!$B$25,SortData3[Waste Type (select drop-down)],Table2331[[#This Row],[Waste Type]])+SUMIFS(SortData4[Net Weight (do not edit)],SortData4[Source (drop-down)],'Data Analysis'!$B$25,SortData4[Waste Type (select drop-down)],Table2331[[#This Row],[Waste Type]])+SUMIFS(SortData5[Net Weight (do not edit)],SortData5[Source (drop-down)],'Data Analysis'!$B$25,SortData5[Waste Type (select drop-down)],Table2331[[#This Row],[Waste Type]])</f>
        <v>0</v>
      </c>
      <c r="H45" s="49" t="str">
        <f>IFERROR(Table2331[[#This Row],[Institutional Weight]]/$G$46,"")</f>
        <v/>
      </c>
      <c r="I45" s="53">
        <f>SUMIFS(SortData1[Net Weight (do not edit)],SortData1[Source (drop-down)],'Data Analysis'!$B$26,SortData1[Waste Type (select drop-down)],Table2331[[#This Row],[Waste Type]])+SUMIFS(SortData2[Net Weight (do not edit)],SortData2[Source (drop-down)],'Data Analysis'!$B$26,SortData2[Waste Type (select drop-down)],Table2331[[#This Row],[Waste Type]])+SUMIFS(SortData3[Net Weight (do not edit)],SortData3[Source (drop-down)],'Data Analysis'!$B$26,SortData3[Waste Type (select drop-down)],Table2331[[#This Row],[Waste Type]])+SUMIFS(SortData4[Net Weight (do not edit)],SortData4[Source (drop-down)],'Data Analysis'!$B$26,SortData4[Waste Type (select drop-down)],Table2331[[#This Row],[Waste Type]])+SUMIFS(SortData5[Net Weight (do not edit)],SortData5[Source (drop-down)],'Data Analysis'!$B$26,SortData5[Waste Type (select drop-down)],Table2331[[#This Row],[Waste Type]])</f>
        <v>0</v>
      </c>
      <c r="J45" s="49" t="str">
        <f>IFERROR(Table2331[[#This Row],[Public Weight]]/$I$46,"")</f>
        <v/>
      </c>
      <c r="K45" s="53">
        <f>SUMIFS(SortData1[Net Weight (do not edit)],SortData1[Source (drop-down)],'Data Analysis'!$B$27,SortData1[Waste Type (select drop-down)],Table2331[[#This Row],[Waste Type]])+SUMIFS(SortData2[Net Weight (do not edit)],SortData2[Source (drop-down)],'Data Analysis'!$B$27,SortData2[Waste Type (select drop-down)],Table2331[[#This Row],[Waste Type]])+SUMIFS(SortData3[Net Weight (do not edit)],SortData3[Source (drop-down)],'Data Analysis'!$B$27,SortData3[Waste Type (select drop-down)],Table2331[[#This Row],[Waste Type]])+SUMIFS(SortData4[Net Weight (do not edit)],SortData4[Source (drop-down)],'Data Analysis'!$B$27,SortData4[Waste Type (select drop-down)],Table2331[[#This Row],[Waste Type]])+SUMIFS(SortData5[Net Weight (do not edit)],SortData5[Source (drop-down)],'Data Analysis'!$B$27,SortData5[Waste Type (select drop-down)],Table2331[[#This Row],[Waste Type]])</f>
        <v>0</v>
      </c>
      <c r="L45" s="82" t="str">
        <f>IFERROR(Table2331[[#This Row],[Residential 
(multi-family) Weight]]/$K$46,"")</f>
        <v/>
      </c>
      <c r="M45" s="53">
        <f>SUMIFS(SortData1[Net Weight (do not edit)],SortData1[Source (drop-down)],'Data Analysis'!$B$28,SortData1[Waste Type (select drop-down)],Table2331[[#This Row],[Waste Type]])+SUMIFS(SortData2[Net Weight (do not edit)],SortData2[Source (drop-down)],'Data Analysis'!$B$28,SortData2[Waste Type (select drop-down)],Table2331[[#This Row],[Waste Type]])+SUMIFS(SortData3[Net Weight (do not edit)],SortData3[Source (drop-down)],'Data Analysis'!$B$28,SortData3[Waste Type (select drop-down)],Table2331[[#This Row],[Waste Type]])+SUMIFS(SortData4[Net Weight (do not edit)],SortData4[Source (drop-down)],'Data Analysis'!$B$28,SortData4[Waste Type (select drop-down)],Table2331[[#This Row],[Waste Type]])+SUMIFS(SortData5[Net Weight (do not edit)],SortData5[Source (drop-down)],'Data Analysis'!$B$28,SortData5[Waste Type (select drop-down)],Table2331[[#This Row],[Waste Type]])</f>
        <v>0</v>
      </c>
      <c r="N45" s="49" t="str">
        <f>IFERROR(Table2331[[#This Row],[Residential 
(single family) 
Weight]]/$M$46,"")</f>
        <v/>
      </c>
    </row>
    <row r="46" spans="2:14" ht="13.8" x14ac:dyDescent="0.25">
      <c r="B46" s="50" t="s">
        <v>244</v>
      </c>
      <c r="C46" s="54">
        <f t="shared" ref="C46:N46" si="6">SUM(C35:C45)</f>
        <v>0</v>
      </c>
      <c r="D46" s="51">
        <f t="shared" si="6"/>
        <v>0</v>
      </c>
      <c r="E46" s="54">
        <f t="shared" si="6"/>
        <v>0</v>
      </c>
      <c r="F46" s="51">
        <f t="shared" si="6"/>
        <v>0</v>
      </c>
      <c r="G46" s="54">
        <f t="shared" si="6"/>
        <v>0</v>
      </c>
      <c r="H46" s="51">
        <f t="shared" si="6"/>
        <v>0</v>
      </c>
      <c r="I46" s="54">
        <f t="shared" si="6"/>
        <v>0</v>
      </c>
      <c r="J46" s="51">
        <f t="shared" si="6"/>
        <v>0</v>
      </c>
      <c r="K46" s="54">
        <f t="shared" si="6"/>
        <v>0</v>
      </c>
      <c r="L46" s="51">
        <f t="shared" si="6"/>
        <v>0</v>
      </c>
      <c r="M46" s="54">
        <f t="shared" si="6"/>
        <v>0</v>
      </c>
      <c r="N46" s="52">
        <f t="shared" si="6"/>
        <v>0</v>
      </c>
    </row>
  </sheetData>
  <sheetProtection sheet="1" objects="1" scenarios="1" selectLockedCells="1"/>
  <mergeCells count="2">
    <mergeCell ref="B6:I6"/>
    <mergeCell ref="B21:I21"/>
  </mergeCells>
  <phoneticPr fontId="28" type="noConversion"/>
  <pageMargins left="0.7" right="0.7" top="0.75" bottom="0.75" header="0.3" footer="0.3"/>
  <pageSetup orientation="portrait" horizontalDpi="200" verticalDpi="200"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99F05-FC61-4BAE-AB71-8FEA52D31087}">
  <sheetPr>
    <tabColor theme="0" tint="-0.14999847407452621"/>
  </sheetPr>
  <dimension ref="A1:B11"/>
  <sheetViews>
    <sheetView showGridLines="0" workbookViewId="0">
      <selection activeCell="B9" sqref="B9"/>
    </sheetView>
  </sheetViews>
  <sheetFormatPr defaultRowHeight="13.8" x14ac:dyDescent="0.25"/>
  <cols>
    <col min="1" max="1" width="30.09765625" customWidth="1"/>
    <col min="2" max="2" width="76.59765625" customWidth="1"/>
  </cols>
  <sheetData>
    <row r="1" spans="1:2" ht="18" x14ac:dyDescent="0.35">
      <c r="A1" s="56" t="s">
        <v>0</v>
      </c>
      <c r="B1" s="57"/>
    </row>
    <row r="2" spans="1:2" ht="96" customHeight="1" x14ac:dyDescent="0.35">
      <c r="A2" s="55"/>
    </row>
    <row r="3" spans="1:2" ht="16.2" customHeight="1" x14ac:dyDescent="0.25">
      <c r="A3" s="61" t="s">
        <v>1</v>
      </c>
      <c r="B3" s="61" t="s">
        <v>2</v>
      </c>
    </row>
    <row r="4" spans="1:2" ht="41.4" x14ac:dyDescent="0.25">
      <c r="A4" s="58" t="s">
        <v>3</v>
      </c>
      <c r="B4" s="62" t="s">
        <v>4</v>
      </c>
    </row>
    <row r="5" spans="1:2" x14ac:dyDescent="0.25">
      <c r="A5" s="58" t="s">
        <v>5</v>
      </c>
      <c r="B5" s="63" t="s">
        <v>6</v>
      </c>
    </row>
    <row r="6" spans="1:2" x14ac:dyDescent="0.25">
      <c r="A6" s="58" t="s">
        <v>7</v>
      </c>
      <c r="B6" s="63" t="s">
        <v>8</v>
      </c>
    </row>
    <row r="7" spans="1:2" x14ac:dyDescent="0.25">
      <c r="A7" s="59" t="s">
        <v>9</v>
      </c>
      <c r="B7" s="63" t="s">
        <v>10</v>
      </c>
    </row>
    <row r="8" spans="1:2" x14ac:dyDescent="0.25">
      <c r="A8" s="59" t="s">
        <v>11</v>
      </c>
      <c r="B8" s="63" t="s">
        <v>12</v>
      </c>
    </row>
    <row r="9" spans="1:2" ht="27.6" x14ac:dyDescent="0.25">
      <c r="A9" s="132" t="s">
        <v>13</v>
      </c>
      <c r="B9" s="62" t="s">
        <v>14</v>
      </c>
    </row>
    <row r="10" spans="1:2" x14ac:dyDescent="0.25">
      <c r="A10" s="60" t="s">
        <v>15</v>
      </c>
      <c r="B10" s="63" t="s">
        <v>16</v>
      </c>
    </row>
    <row r="11" spans="1:2" x14ac:dyDescent="0.25">
      <c r="A11" s="20"/>
    </row>
  </sheetData>
  <sheetProtection sheet="1" objects="1" scenarios="1" selectLockedCells="1"/>
  <hyperlinks>
    <hyperlink ref="A4" location="Definitions!A1" display="Definitions" xr:uid="{D81525CE-DD13-4E3C-833B-25EE4A12261A}"/>
    <hyperlink ref="A5" location="'Site and Staff Requirements'!A1" display="Site and Staff Requirements" xr:uid="{A3B7FEA5-8F4A-4B38-9079-290F79EFC81C}"/>
    <hyperlink ref="A6" location="Supplies!A1" display="Supplies" xr:uid="{0C352418-9FB6-428A-99D4-73F1786E89F1}"/>
    <hyperlink ref="A7" location="'Tare Weights'!A1" display="Tare Weights" xr:uid="{9DEF6862-6419-49D5-854E-998FC94CE043}"/>
    <hyperlink ref="A9" location="'Record Sort Data Day 1'!A1" display="Record Sort Data" xr:uid="{685B4F21-8C9C-4C20-BFF7-24AFC8339CC2}"/>
    <hyperlink ref="A10" location="'Data Analysis'!A1" display="Data Analysis" xr:uid="{91B98D10-7661-4E8C-BF21-A434AC2E60E0}"/>
    <hyperlink ref="A8" location="'Sampling Plan &amp; Pre-Sort Weight'!A1" display="Sampling Plan &amp; Pre-Sort Weight" xr:uid="{93464BD3-CE74-4134-B5DF-5DE239CB1AA4}"/>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26AB4-86A0-4C32-BC40-AB2FDB1B4AA8}">
  <sheetPr>
    <tabColor theme="9" tint="0.79998168889431442"/>
  </sheetPr>
  <dimension ref="A1:K35"/>
  <sheetViews>
    <sheetView showGridLines="0" zoomScale="85" zoomScaleNormal="85" workbookViewId="0">
      <selection activeCell="B18" sqref="B18"/>
    </sheetView>
  </sheetViews>
  <sheetFormatPr defaultRowHeight="14.25" customHeight="1" x14ac:dyDescent="0.25"/>
  <cols>
    <col min="1" max="1" width="17.09765625" customWidth="1"/>
    <col min="2" max="2" width="27.5" customWidth="1"/>
    <col min="3" max="11" width="14.69921875" customWidth="1"/>
    <col min="12" max="13" width="10.5" customWidth="1"/>
  </cols>
  <sheetData>
    <row r="1" spans="1:11" ht="17.399999999999999" x14ac:dyDescent="0.3">
      <c r="A1" s="13" t="s">
        <v>3</v>
      </c>
      <c r="B1" s="14"/>
      <c r="C1" s="14"/>
      <c r="D1" s="14"/>
      <c r="E1" s="14"/>
      <c r="F1" s="14"/>
      <c r="G1" s="14"/>
    </row>
    <row r="2" spans="1:11" ht="49.5" customHeight="1" x14ac:dyDescent="0.25"/>
    <row r="3" spans="1:11" ht="13.8" x14ac:dyDescent="0.25"/>
    <row r="4" spans="1:11" ht="13.8" x14ac:dyDescent="0.25">
      <c r="A4" s="24" t="s">
        <v>17</v>
      </c>
      <c r="B4" s="25" t="s">
        <v>18</v>
      </c>
      <c r="D4" s="24" t="s">
        <v>19</v>
      </c>
      <c r="E4" s="25" t="s">
        <v>20</v>
      </c>
    </row>
    <row r="5" spans="1:11" ht="13.8" x14ac:dyDescent="0.25">
      <c r="A5" s="26" t="s">
        <v>21</v>
      </c>
      <c r="B5" s="27" t="s">
        <v>22</v>
      </c>
      <c r="D5" s="33" t="s">
        <v>23</v>
      </c>
      <c r="E5" s="34" t="s">
        <v>24</v>
      </c>
    </row>
    <row r="6" spans="1:11" ht="13.8" x14ac:dyDescent="0.25">
      <c r="A6" s="28" t="s">
        <v>25</v>
      </c>
      <c r="B6" s="29" t="s">
        <v>26</v>
      </c>
      <c r="D6" s="19" t="s">
        <v>27</v>
      </c>
      <c r="E6" s="21" t="s">
        <v>28</v>
      </c>
    </row>
    <row r="7" spans="1:11" ht="13.8" x14ac:dyDescent="0.25">
      <c r="A7" s="28" t="s">
        <v>29</v>
      </c>
      <c r="B7" s="29" t="s">
        <v>30</v>
      </c>
      <c r="D7" s="22" t="s">
        <v>31</v>
      </c>
      <c r="E7" s="23" t="s">
        <v>32</v>
      </c>
    </row>
    <row r="8" spans="1:11" ht="13.8" x14ac:dyDescent="0.25">
      <c r="A8" s="28" t="s">
        <v>33</v>
      </c>
      <c r="B8" s="29" t="s">
        <v>34</v>
      </c>
    </row>
    <row r="9" spans="1:11" ht="13.8" x14ac:dyDescent="0.25">
      <c r="A9" s="28" t="s">
        <v>35</v>
      </c>
      <c r="B9" s="29" t="s">
        <v>36</v>
      </c>
    </row>
    <row r="10" spans="1:11" ht="13.8" x14ac:dyDescent="0.25">
      <c r="A10" s="28" t="s">
        <v>37</v>
      </c>
      <c r="B10" s="29" t="s">
        <v>38</v>
      </c>
    </row>
    <row r="11" spans="1:11" ht="13.8" x14ac:dyDescent="0.25">
      <c r="A11" s="28" t="s">
        <v>39</v>
      </c>
      <c r="B11" s="29" t="s">
        <v>40</v>
      </c>
    </row>
    <row r="12" spans="1:11" ht="13.8" x14ac:dyDescent="0.25">
      <c r="A12" s="28" t="s">
        <v>41</v>
      </c>
      <c r="B12" s="29" t="s">
        <v>42</v>
      </c>
    </row>
    <row r="13" spans="1:11" ht="46.2" customHeight="1" x14ac:dyDescent="0.25">
      <c r="A13" s="28" t="s">
        <v>43</v>
      </c>
      <c r="B13" s="30" t="s">
        <v>44</v>
      </c>
    </row>
    <row r="14" spans="1:11" ht="55.2" x14ac:dyDescent="0.25">
      <c r="A14" s="31" t="s">
        <v>45</v>
      </c>
      <c r="B14" s="32" t="s">
        <v>46</v>
      </c>
    </row>
    <row r="15" spans="1:11" ht="13.8" x14ac:dyDescent="0.25">
      <c r="A15" s="36"/>
      <c r="B15" s="36"/>
    </row>
    <row r="16" spans="1:11" ht="22.2" customHeight="1" x14ac:dyDescent="0.25">
      <c r="A16" s="112"/>
      <c r="B16" s="113"/>
      <c r="C16" s="113"/>
      <c r="D16" s="114" t="s">
        <v>47</v>
      </c>
      <c r="E16" s="115" t="s">
        <v>48</v>
      </c>
      <c r="F16" s="115"/>
      <c r="G16" s="113"/>
      <c r="H16" s="113"/>
      <c r="I16" s="113"/>
      <c r="J16" s="113"/>
      <c r="K16" s="116"/>
    </row>
    <row r="17" spans="1:11" ht="32.1" customHeight="1" x14ac:dyDescent="0.25">
      <c r="A17" s="96" t="s">
        <v>49</v>
      </c>
      <c r="B17" s="97" t="s">
        <v>50</v>
      </c>
      <c r="C17" s="98" t="s">
        <v>51</v>
      </c>
      <c r="D17" s="97" t="s">
        <v>52</v>
      </c>
      <c r="E17" s="98" t="s">
        <v>53</v>
      </c>
      <c r="F17" s="97" t="s">
        <v>54</v>
      </c>
      <c r="G17" s="98" t="s">
        <v>55</v>
      </c>
      <c r="H17" s="97" t="s">
        <v>56</v>
      </c>
      <c r="I17" s="98" t="s">
        <v>57</v>
      </c>
      <c r="J17" s="97" t="s">
        <v>58</v>
      </c>
      <c r="K17" s="99" t="s">
        <v>59</v>
      </c>
    </row>
    <row r="18" spans="1:11" ht="104.25" customHeight="1" x14ac:dyDescent="0.25">
      <c r="A18" s="100" t="s">
        <v>60</v>
      </c>
      <c r="B18" s="83" t="s">
        <v>61</v>
      </c>
      <c r="C18" s="85" t="s">
        <v>62</v>
      </c>
      <c r="D18" s="88" t="s">
        <v>63</v>
      </c>
      <c r="E18" s="129" t="s">
        <v>64</v>
      </c>
      <c r="F18" s="128" t="s">
        <v>65</v>
      </c>
      <c r="G18" s="128" t="s">
        <v>66</v>
      </c>
      <c r="H18" s="129" t="s">
        <v>67</v>
      </c>
      <c r="I18" s="129" t="s">
        <v>68</v>
      </c>
      <c r="J18" s="129" t="s">
        <v>69</v>
      </c>
      <c r="K18" s="101" t="s">
        <v>70</v>
      </c>
    </row>
    <row r="19" spans="1:11" ht="41.4" x14ac:dyDescent="0.25">
      <c r="A19" s="100" t="s">
        <v>71</v>
      </c>
      <c r="B19" s="83" t="s">
        <v>72</v>
      </c>
      <c r="C19" s="85" t="s">
        <v>73</v>
      </c>
      <c r="D19" s="85" t="s">
        <v>29</v>
      </c>
      <c r="E19" s="129" t="s">
        <v>74</v>
      </c>
      <c r="F19" s="128" t="s">
        <v>75</v>
      </c>
      <c r="G19" s="128" t="s">
        <v>76</v>
      </c>
      <c r="H19" s="129" t="s">
        <v>77</v>
      </c>
      <c r="I19" s="129" t="s">
        <v>78</v>
      </c>
      <c r="J19" s="128" t="s">
        <v>79</v>
      </c>
      <c r="K19" s="101" t="s">
        <v>80</v>
      </c>
    </row>
    <row r="20" spans="1:11" ht="27.6" x14ac:dyDescent="0.25">
      <c r="A20" s="102" t="s">
        <v>81</v>
      </c>
      <c r="B20" s="84" t="s">
        <v>82</v>
      </c>
      <c r="C20" s="86" t="s">
        <v>83</v>
      </c>
      <c r="D20" s="88" t="s">
        <v>84</v>
      </c>
      <c r="E20" s="129" t="s">
        <v>85</v>
      </c>
      <c r="F20" s="126" t="s">
        <v>86</v>
      </c>
      <c r="G20" s="128" t="s">
        <v>87</v>
      </c>
      <c r="H20" s="129" t="s">
        <v>88</v>
      </c>
      <c r="I20" s="128" t="s">
        <v>89</v>
      </c>
      <c r="J20" s="128" t="s">
        <v>90</v>
      </c>
      <c r="K20" s="103" t="s">
        <v>91</v>
      </c>
    </row>
    <row r="21" spans="1:11" ht="41.4" x14ac:dyDescent="0.25">
      <c r="A21" s="102" t="s">
        <v>92</v>
      </c>
      <c r="B21" s="84" t="s">
        <v>93</v>
      </c>
      <c r="C21" s="85" t="s">
        <v>29</v>
      </c>
      <c r="E21" s="129" t="s">
        <v>77</v>
      </c>
      <c r="F21" s="127" t="s">
        <v>94</v>
      </c>
      <c r="G21" s="128" t="s">
        <v>95</v>
      </c>
      <c r="H21" s="129" t="s">
        <v>96</v>
      </c>
      <c r="I21" s="129" t="s">
        <v>97</v>
      </c>
      <c r="J21" s="128" t="s">
        <v>98</v>
      </c>
      <c r="K21" s="101" t="s">
        <v>99</v>
      </c>
    </row>
    <row r="22" spans="1:11" ht="27.6" x14ac:dyDescent="0.25">
      <c r="A22" s="104"/>
      <c r="B22" s="84" t="s">
        <v>100</v>
      </c>
      <c r="C22" s="87" t="s">
        <v>39</v>
      </c>
      <c r="E22" s="129" t="s">
        <v>101</v>
      </c>
      <c r="F22" s="128" t="s">
        <v>96</v>
      </c>
      <c r="G22" s="128" t="s">
        <v>96</v>
      </c>
      <c r="H22" s="129"/>
      <c r="I22" s="129" t="s">
        <v>102</v>
      </c>
      <c r="J22" s="20"/>
      <c r="K22" s="101" t="s">
        <v>103</v>
      </c>
    </row>
    <row r="23" spans="1:11" ht="13.8" x14ac:dyDescent="0.25">
      <c r="A23" s="104"/>
      <c r="B23" s="84" t="s">
        <v>104</v>
      </c>
      <c r="C23" s="85" t="s">
        <v>41</v>
      </c>
      <c r="E23" s="129" t="s">
        <v>105</v>
      </c>
      <c r="F23" s="128"/>
      <c r="G23" s="128"/>
      <c r="H23" s="129"/>
      <c r="I23" s="128" t="s">
        <v>106</v>
      </c>
      <c r="J23" s="20"/>
      <c r="K23" s="101"/>
    </row>
    <row r="24" spans="1:11" ht="27.6" x14ac:dyDescent="0.25">
      <c r="A24" s="104"/>
      <c r="B24" s="84" t="s">
        <v>107</v>
      </c>
      <c r="C24" s="87" t="s">
        <v>108</v>
      </c>
      <c r="E24" s="129" t="s">
        <v>109</v>
      </c>
      <c r="G24" s="128"/>
      <c r="I24" s="129" t="s">
        <v>110</v>
      </c>
      <c r="K24" s="105"/>
    </row>
    <row r="25" spans="1:11" ht="13.8" x14ac:dyDescent="0.25">
      <c r="A25" s="104"/>
      <c r="B25" s="84" t="s">
        <v>111</v>
      </c>
      <c r="C25" s="85" t="s">
        <v>112</v>
      </c>
      <c r="E25" s="129"/>
      <c r="G25" s="128"/>
      <c r="H25" s="129"/>
      <c r="I25" s="129"/>
      <c r="J25" s="129"/>
      <c r="K25" s="105"/>
    </row>
    <row r="26" spans="1:11" ht="13.8" x14ac:dyDescent="0.25">
      <c r="A26" s="104"/>
      <c r="B26" s="84" t="s">
        <v>113</v>
      </c>
      <c r="C26" s="87" t="s">
        <v>37</v>
      </c>
      <c r="E26" s="129"/>
      <c r="F26" s="20"/>
      <c r="G26" s="128"/>
      <c r="H26" s="129"/>
      <c r="I26" s="129"/>
      <c r="J26" s="129"/>
      <c r="K26" s="105"/>
    </row>
    <row r="27" spans="1:11" ht="13.8" x14ac:dyDescent="0.25">
      <c r="A27" s="104"/>
      <c r="B27" s="84" t="s">
        <v>112</v>
      </c>
      <c r="C27" s="85" t="s">
        <v>114</v>
      </c>
      <c r="E27" s="129"/>
      <c r="F27" s="20"/>
      <c r="G27" s="128"/>
      <c r="H27" s="129"/>
      <c r="I27" s="129"/>
      <c r="J27" s="129"/>
      <c r="K27" s="105"/>
    </row>
    <row r="28" spans="1:11" ht="13.8" x14ac:dyDescent="0.25">
      <c r="A28" s="106"/>
      <c r="B28" s="130" t="s">
        <v>115</v>
      </c>
      <c r="C28" s="131" t="s">
        <v>84</v>
      </c>
      <c r="D28" s="107"/>
      <c r="E28" s="108"/>
      <c r="F28" s="108"/>
      <c r="G28" s="109"/>
      <c r="H28" s="110"/>
      <c r="I28" s="110"/>
      <c r="J28" s="110"/>
      <c r="K28" s="111"/>
    </row>
    <row r="29" spans="1:11" ht="13.8" x14ac:dyDescent="0.25"/>
    <row r="30" spans="1:11" ht="13.8" x14ac:dyDescent="0.25"/>
    <row r="31" spans="1:11" ht="13.8" x14ac:dyDescent="0.25"/>
    <row r="32" spans="1:11" ht="13.8" x14ac:dyDescent="0.25"/>
    <row r="33" customFormat="1" ht="13.8" x14ac:dyDescent="0.25"/>
    <row r="34" customFormat="1" ht="13.8" x14ac:dyDescent="0.25"/>
    <row r="35" customFormat="1" ht="13.8" x14ac:dyDescent="0.25"/>
  </sheetData>
  <sheetProtection sheet="1" objects="1" scenarios="1" selectLockedCells="1"/>
  <pageMargins left="0.7" right="0.7" top="0.75" bottom="0.75" header="0.3" footer="0.3"/>
  <pageSetup orientation="portrait" r:id="rId1"/>
  <drawing r:id="rId2"/>
  <tableParts count="13">
    <tablePart r:id="rId3"/>
    <tablePart r:id="rId4"/>
    <tablePart r:id="rId5"/>
    <tablePart r:id="rId6"/>
    <tablePart r:id="rId7"/>
    <tablePart r:id="rId8"/>
    <tablePart r:id="rId9"/>
    <tablePart r:id="rId10"/>
    <tablePart r:id="rId11"/>
    <tablePart r:id="rId12"/>
    <tablePart r:id="rId13"/>
    <tablePart r:id="rId14"/>
    <tablePart r:id="rId1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7C5AA-2A0B-4D5F-A0FC-0D0B28D7402C}">
  <sheetPr>
    <tabColor rgb="FFFFFF00"/>
  </sheetPr>
  <dimension ref="A1:G17"/>
  <sheetViews>
    <sheetView workbookViewId="0">
      <selection activeCell="I13" sqref="I13"/>
    </sheetView>
  </sheetViews>
  <sheetFormatPr defaultRowHeight="13.8" x14ac:dyDescent="0.25"/>
  <cols>
    <col min="2" max="2" width="14.69921875" customWidth="1"/>
    <col min="7" max="7" width="25.09765625" customWidth="1"/>
  </cols>
  <sheetData>
    <row r="1" spans="1:7" ht="77.25" customHeight="1" x14ac:dyDescent="0.25">
      <c r="A1" s="134" t="s">
        <v>116</v>
      </c>
      <c r="B1" s="134"/>
      <c r="C1" s="134"/>
      <c r="D1" s="134"/>
      <c r="E1" s="134"/>
      <c r="F1" s="134"/>
      <c r="G1" s="134"/>
    </row>
    <row r="2" spans="1:7" ht="68.25" customHeight="1" thickBot="1" x14ac:dyDescent="0.3"/>
    <row r="3" spans="1:7" x14ac:dyDescent="0.25">
      <c r="B3" s="18" t="s">
        <v>47</v>
      </c>
      <c r="G3" s="133" t="s">
        <v>117</v>
      </c>
    </row>
    <row r="4" spans="1:7" ht="27.6" x14ac:dyDescent="0.25">
      <c r="B4" s="18" t="s">
        <v>118</v>
      </c>
      <c r="G4" s="133" t="s">
        <v>119</v>
      </c>
    </row>
    <row r="5" spans="1:7" x14ac:dyDescent="0.25">
      <c r="B5" s="64" t="s">
        <v>120</v>
      </c>
      <c r="E5" t="s">
        <v>121</v>
      </c>
      <c r="G5" s="133" t="s">
        <v>122</v>
      </c>
    </row>
    <row r="6" spans="1:7" x14ac:dyDescent="0.25">
      <c r="B6" s="65" t="s">
        <v>49</v>
      </c>
      <c r="E6" t="s">
        <v>123</v>
      </c>
      <c r="G6" s="133" t="s">
        <v>124</v>
      </c>
    </row>
    <row r="7" spans="1:7" x14ac:dyDescent="0.25">
      <c r="B7" s="65" t="s">
        <v>50</v>
      </c>
      <c r="E7" t="s">
        <v>125</v>
      </c>
      <c r="G7" s="133" t="s">
        <v>126</v>
      </c>
    </row>
    <row r="8" spans="1:7" x14ac:dyDescent="0.25">
      <c r="B8" s="66" t="s">
        <v>51</v>
      </c>
      <c r="E8" t="s">
        <v>127</v>
      </c>
      <c r="G8" s="133" t="s">
        <v>128</v>
      </c>
    </row>
    <row r="9" spans="1:7" x14ac:dyDescent="0.25">
      <c r="B9" s="65" t="s">
        <v>52</v>
      </c>
      <c r="E9" t="s">
        <v>129</v>
      </c>
    </row>
    <row r="10" spans="1:7" x14ac:dyDescent="0.25">
      <c r="B10" s="66" t="s">
        <v>53</v>
      </c>
    </row>
    <row r="11" spans="1:7" x14ac:dyDescent="0.25">
      <c r="B11" s="65" t="s">
        <v>54</v>
      </c>
    </row>
    <row r="12" spans="1:7" x14ac:dyDescent="0.25">
      <c r="B12" s="66" t="s">
        <v>55</v>
      </c>
    </row>
    <row r="13" spans="1:7" x14ac:dyDescent="0.25">
      <c r="B13" s="65" t="s">
        <v>56</v>
      </c>
    </row>
    <row r="14" spans="1:7" x14ac:dyDescent="0.25">
      <c r="B14" s="66" t="s">
        <v>57</v>
      </c>
    </row>
    <row r="15" spans="1:7" x14ac:dyDescent="0.25">
      <c r="B15" s="65" t="s">
        <v>58</v>
      </c>
    </row>
    <row r="16" spans="1:7" x14ac:dyDescent="0.25">
      <c r="B16" s="89" t="s">
        <v>59</v>
      </c>
    </row>
    <row r="17" spans="2:2" x14ac:dyDescent="0.25">
      <c r="B17" s="67"/>
    </row>
  </sheetData>
  <pageMargins left="0.7" right="0.7" top="0.75" bottom="0.75" header="0.3" footer="0.3"/>
  <pageSetup paperSize="9" orientation="portrait"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sheetPr>
  <dimension ref="A1:E16"/>
  <sheetViews>
    <sheetView showGridLines="0" zoomScaleNormal="100" workbookViewId="0">
      <selection activeCell="D7" sqref="D7"/>
    </sheetView>
  </sheetViews>
  <sheetFormatPr defaultColWidth="9" defaultRowHeight="13.8" x14ac:dyDescent="0.25"/>
  <cols>
    <col min="1" max="1" width="20.09765625" style="1" customWidth="1"/>
    <col min="2" max="2" width="26.19921875" style="1" customWidth="1"/>
    <col min="3" max="3" width="47.69921875" style="1" customWidth="1"/>
    <col min="4" max="4" width="23" style="1" customWidth="1"/>
    <col min="5" max="16384" width="9" style="1"/>
  </cols>
  <sheetData>
    <row r="1" spans="1:5" ht="17.399999999999999" x14ac:dyDescent="0.3">
      <c r="A1" s="17" t="s">
        <v>5</v>
      </c>
      <c r="B1" s="15"/>
      <c r="C1" s="15"/>
      <c r="D1" s="15"/>
      <c r="E1" s="3"/>
    </row>
    <row r="2" spans="1:5" ht="61.5" customHeight="1" x14ac:dyDescent="0.3">
      <c r="A2" s="2"/>
    </row>
    <row r="3" spans="1:5" ht="15.6" customHeight="1" x14ac:dyDescent="0.25"/>
    <row r="4" spans="1:5" x14ac:dyDescent="0.25">
      <c r="A4" s="6" t="s">
        <v>130</v>
      </c>
      <c r="B4" s="7" t="s">
        <v>131</v>
      </c>
      <c r="C4" s="7" t="s">
        <v>132</v>
      </c>
      <c r="D4" s="7" t="s">
        <v>133</v>
      </c>
    </row>
    <row r="5" spans="1:5" ht="41.4" x14ac:dyDescent="0.25">
      <c r="A5" s="8" t="s">
        <v>134</v>
      </c>
      <c r="B5" s="8" t="s">
        <v>135</v>
      </c>
      <c r="C5" s="8" t="s">
        <v>136</v>
      </c>
      <c r="D5" s="175" t="s">
        <v>137</v>
      </c>
    </row>
    <row r="6" spans="1:5" ht="41.4" x14ac:dyDescent="0.25">
      <c r="A6" s="8" t="s">
        <v>134</v>
      </c>
      <c r="B6" s="9" t="s">
        <v>138</v>
      </c>
      <c r="C6" s="9" t="s">
        <v>139</v>
      </c>
      <c r="D6" s="175" t="s">
        <v>137</v>
      </c>
    </row>
    <row r="7" spans="1:5" ht="69" x14ac:dyDescent="0.25">
      <c r="A7" s="8" t="s">
        <v>134</v>
      </c>
      <c r="B7" s="9" t="s">
        <v>140</v>
      </c>
      <c r="C7" s="9" t="s">
        <v>141</v>
      </c>
      <c r="D7" s="175" t="s">
        <v>137</v>
      </c>
    </row>
    <row r="8" spans="1:5" ht="41.4" x14ac:dyDescent="0.25">
      <c r="A8" s="9" t="s">
        <v>134</v>
      </c>
      <c r="B8" s="9" t="s">
        <v>142</v>
      </c>
      <c r="C8" s="9" t="s">
        <v>143</v>
      </c>
      <c r="D8" s="175" t="s">
        <v>137</v>
      </c>
    </row>
    <row r="9" spans="1:5" ht="55.2" x14ac:dyDescent="0.25">
      <c r="A9" s="8" t="s">
        <v>134</v>
      </c>
      <c r="B9" s="9" t="s">
        <v>144</v>
      </c>
      <c r="C9" s="9" t="s">
        <v>145</v>
      </c>
      <c r="D9" s="175" t="s">
        <v>137</v>
      </c>
    </row>
    <row r="10" spans="1:5" ht="69" x14ac:dyDescent="0.25">
      <c r="A10" s="8" t="s">
        <v>146</v>
      </c>
      <c r="B10" s="9" t="s">
        <v>147</v>
      </c>
      <c r="C10" s="9" t="s">
        <v>148</v>
      </c>
      <c r="D10" s="175" t="s">
        <v>137</v>
      </c>
    </row>
    <row r="11" spans="1:5" ht="27.6" x14ac:dyDescent="0.25">
      <c r="A11" s="8" t="s">
        <v>146</v>
      </c>
      <c r="B11" s="9" t="s">
        <v>149</v>
      </c>
      <c r="C11" s="9" t="s">
        <v>150</v>
      </c>
      <c r="D11" s="175" t="s">
        <v>137</v>
      </c>
    </row>
    <row r="12" spans="1:5" ht="55.2" x14ac:dyDescent="0.25">
      <c r="A12" s="9" t="s">
        <v>146</v>
      </c>
      <c r="B12" s="9" t="s">
        <v>151</v>
      </c>
      <c r="C12" s="9" t="s">
        <v>152</v>
      </c>
      <c r="D12" s="175" t="s">
        <v>137</v>
      </c>
    </row>
    <row r="13" spans="1:5" ht="27.6" x14ac:dyDescent="0.25">
      <c r="A13" s="8" t="s">
        <v>153</v>
      </c>
      <c r="B13" s="9" t="s">
        <v>154</v>
      </c>
      <c r="C13" s="9" t="s">
        <v>155</v>
      </c>
      <c r="D13" s="175" t="s">
        <v>137</v>
      </c>
    </row>
    <row r="14" spans="1:5" x14ac:dyDescent="0.25">
      <c r="A14" s="11" t="s">
        <v>153</v>
      </c>
      <c r="B14" s="12" t="s">
        <v>156</v>
      </c>
      <c r="C14" s="12" t="s">
        <v>157</v>
      </c>
      <c r="D14" s="175" t="s">
        <v>137</v>
      </c>
    </row>
    <row r="15" spans="1:5" ht="31.5" customHeight="1" x14ac:dyDescent="0.25">
      <c r="A15" s="3"/>
      <c r="B15" s="3"/>
      <c r="C15" s="3"/>
    </row>
    <row r="16" spans="1:5" ht="54" customHeight="1" x14ac:dyDescent="0.25">
      <c r="A16" s="3"/>
      <c r="B16" s="3"/>
      <c r="C16" s="3"/>
    </row>
  </sheetData>
  <sheetProtection sheet="1" objects="1" scenarios="1" selectLockedCells="1"/>
  <conditionalFormatting sqref="D5:D14">
    <cfRule type="cellIs" dxfId="7" priority="1" operator="equal">
      <formula>"In progress"</formula>
    </cfRule>
    <cfRule type="cellIs" dxfId="6" priority="2" operator="equal">
      <formula>"Complete"</formula>
    </cfRule>
    <cfRule type="cellIs" dxfId="5" priority="3" operator="equal">
      <formula>"Not started"</formula>
    </cfRule>
    <cfRule type="expression" dxfId="4" priority="4">
      <formula>"Not started"</formula>
    </cfRule>
  </conditionalFormatting>
  <dataValidations count="1">
    <dataValidation type="list" allowBlank="1" showInputMessage="1" showErrorMessage="1" sqref="D5:D14" xr:uid="{57079A80-4E1D-4D0B-A2A0-6A42EFFC0E33}">
      <formula1>"Not started, In progress, Complete"</formula1>
    </dataValidation>
  </dataValidations>
  <pageMargins left="0.7" right="0.7" top="0.75" bottom="0.75" header="0.3" footer="0.3"/>
  <pageSetup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4D254-C241-403E-B92E-E63E8C0AD9D6}">
  <sheetPr>
    <tabColor theme="9" tint="0.79998168889431442"/>
  </sheetPr>
  <dimension ref="A1:G28"/>
  <sheetViews>
    <sheetView showGridLines="0" workbookViewId="0">
      <selection activeCell="E17" sqref="E17"/>
    </sheetView>
  </sheetViews>
  <sheetFormatPr defaultColWidth="9" defaultRowHeight="13.8" x14ac:dyDescent="0.25"/>
  <cols>
    <col min="1" max="1" width="15.09765625" style="1" customWidth="1"/>
    <col min="2" max="2" width="19.69921875" style="1" customWidth="1"/>
    <col min="3" max="3" width="12.59765625" style="1" customWidth="1"/>
    <col min="4" max="4" width="57.59765625" style="1" customWidth="1"/>
    <col min="5" max="5" width="16.09765625" style="1" customWidth="1"/>
    <col min="6" max="16384" width="9" style="1"/>
  </cols>
  <sheetData>
    <row r="1" spans="1:7" ht="17.7" customHeight="1" x14ac:dyDescent="0.3">
      <c r="A1" s="13" t="s">
        <v>7</v>
      </c>
      <c r="B1" s="15"/>
      <c r="C1" s="15"/>
      <c r="D1" s="15"/>
      <c r="E1" s="16"/>
      <c r="F1" s="3"/>
      <c r="G1" s="3"/>
    </row>
    <row r="2" spans="1:7" ht="61.5" customHeight="1" x14ac:dyDescent="0.3">
      <c r="A2" s="2"/>
      <c r="E2" s="3"/>
      <c r="F2" s="3"/>
      <c r="G2" s="3"/>
    </row>
    <row r="3" spans="1:7" x14ac:dyDescent="0.25">
      <c r="A3" s="4"/>
    </row>
    <row r="4" spans="1:7" s="5" customFormat="1" x14ac:dyDescent="0.25">
      <c r="A4" s="6" t="s">
        <v>130</v>
      </c>
      <c r="B4" s="7" t="s">
        <v>131</v>
      </c>
      <c r="C4" s="7" t="s">
        <v>158</v>
      </c>
      <c r="D4" s="7" t="s">
        <v>132</v>
      </c>
      <c r="E4" s="7" t="s">
        <v>133</v>
      </c>
    </row>
    <row r="5" spans="1:7" ht="41.4" x14ac:dyDescent="0.25">
      <c r="A5" s="8" t="s">
        <v>159</v>
      </c>
      <c r="B5" s="8" t="s">
        <v>160</v>
      </c>
      <c r="C5" s="174">
        <v>1</v>
      </c>
      <c r="D5" s="8" t="s">
        <v>161</v>
      </c>
      <c r="E5" s="175" t="s">
        <v>137</v>
      </c>
    </row>
    <row r="6" spans="1:7" ht="27.6" x14ac:dyDescent="0.25">
      <c r="A6" s="8" t="s">
        <v>159</v>
      </c>
      <c r="B6" s="9" t="s">
        <v>162</v>
      </c>
      <c r="C6" s="175" t="s">
        <v>163</v>
      </c>
      <c r="D6" s="9" t="s">
        <v>164</v>
      </c>
      <c r="E6" s="175" t="s">
        <v>137</v>
      </c>
    </row>
    <row r="7" spans="1:7" ht="27.6" x14ac:dyDescent="0.25">
      <c r="A7" s="8" t="s">
        <v>159</v>
      </c>
      <c r="B7" s="9" t="s">
        <v>165</v>
      </c>
      <c r="C7" s="175">
        <v>25</v>
      </c>
      <c r="D7" s="9" t="s">
        <v>166</v>
      </c>
      <c r="E7" s="175" t="s">
        <v>137</v>
      </c>
    </row>
    <row r="8" spans="1:7" ht="27.6" x14ac:dyDescent="0.25">
      <c r="A8" s="8" t="s">
        <v>159</v>
      </c>
      <c r="B8" s="9" t="s">
        <v>167</v>
      </c>
      <c r="C8" s="175">
        <v>25</v>
      </c>
      <c r="D8" s="9" t="s">
        <v>168</v>
      </c>
      <c r="E8" s="175" t="s">
        <v>137</v>
      </c>
    </row>
    <row r="9" spans="1:7" ht="27.6" x14ac:dyDescent="0.25">
      <c r="A9" s="8" t="s">
        <v>159</v>
      </c>
      <c r="B9" s="9" t="s">
        <v>169</v>
      </c>
      <c r="C9" s="175">
        <v>3</v>
      </c>
      <c r="D9" s="9" t="s">
        <v>170</v>
      </c>
      <c r="E9" s="175" t="s">
        <v>137</v>
      </c>
    </row>
    <row r="10" spans="1:7" x14ac:dyDescent="0.25">
      <c r="A10" s="8" t="s">
        <v>159</v>
      </c>
      <c r="B10" s="9" t="s">
        <v>171</v>
      </c>
      <c r="C10" s="175">
        <v>1</v>
      </c>
      <c r="D10" s="9" t="s">
        <v>172</v>
      </c>
      <c r="E10" s="175" t="s">
        <v>137</v>
      </c>
    </row>
    <row r="11" spans="1:7" x14ac:dyDescent="0.25">
      <c r="A11" s="8" t="s">
        <v>159</v>
      </c>
      <c r="B11" s="9" t="s">
        <v>173</v>
      </c>
      <c r="C11" s="175">
        <v>1</v>
      </c>
      <c r="D11" s="9" t="s">
        <v>174</v>
      </c>
      <c r="E11" s="175" t="s">
        <v>137</v>
      </c>
    </row>
    <row r="12" spans="1:7" x14ac:dyDescent="0.25">
      <c r="A12" s="8" t="s">
        <v>159</v>
      </c>
      <c r="B12" s="9" t="s">
        <v>175</v>
      </c>
      <c r="C12" s="175">
        <v>1</v>
      </c>
      <c r="D12" s="9" t="s">
        <v>176</v>
      </c>
      <c r="E12" s="175" t="s">
        <v>137</v>
      </c>
    </row>
    <row r="13" spans="1:7" ht="27.6" x14ac:dyDescent="0.25">
      <c r="A13" s="8" t="s">
        <v>159</v>
      </c>
      <c r="B13" s="9" t="s">
        <v>177</v>
      </c>
      <c r="C13" s="175">
        <v>1</v>
      </c>
      <c r="D13" s="9" t="s">
        <v>178</v>
      </c>
      <c r="E13" s="175" t="s">
        <v>137</v>
      </c>
    </row>
    <row r="14" spans="1:7" x14ac:dyDescent="0.25">
      <c r="A14" s="8" t="s">
        <v>159</v>
      </c>
      <c r="B14" s="9" t="s">
        <v>179</v>
      </c>
      <c r="C14" s="175">
        <v>1</v>
      </c>
      <c r="D14" s="9" t="s">
        <v>180</v>
      </c>
      <c r="E14" s="175" t="s">
        <v>137</v>
      </c>
    </row>
    <row r="15" spans="1:7" x14ac:dyDescent="0.25">
      <c r="A15" s="8" t="s">
        <v>159</v>
      </c>
      <c r="B15" s="9" t="s">
        <v>181</v>
      </c>
      <c r="C15" s="175">
        <v>1</v>
      </c>
      <c r="D15" s="9" t="s">
        <v>182</v>
      </c>
      <c r="E15" s="175" t="s">
        <v>137</v>
      </c>
    </row>
    <row r="16" spans="1:7" x14ac:dyDescent="0.25">
      <c r="A16" s="8" t="s">
        <v>159</v>
      </c>
      <c r="B16" s="9" t="s">
        <v>183</v>
      </c>
      <c r="C16" s="175">
        <v>1</v>
      </c>
      <c r="D16" s="9" t="s">
        <v>184</v>
      </c>
      <c r="E16" s="175" t="s">
        <v>137</v>
      </c>
    </row>
    <row r="17" spans="1:5" ht="51.6" customHeight="1" x14ac:dyDescent="0.25">
      <c r="A17" s="9" t="s">
        <v>185</v>
      </c>
      <c r="B17" s="9" t="s">
        <v>186</v>
      </c>
      <c r="C17" s="175">
        <v>12</v>
      </c>
      <c r="D17" s="9" t="s">
        <v>187</v>
      </c>
      <c r="E17" s="175" t="s">
        <v>137</v>
      </c>
    </row>
    <row r="18" spans="1:5" ht="31.5" customHeight="1" x14ac:dyDescent="0.25">
      <c r="A18" s="9" t="s">
        <v>185</v>
      </c>
      <c r="B18" s="9" t="s">
        <v>188</v>
      </c>
      <c r="C18" s="175">
        <v>12</v>
      </c>
      <c r="D18" s="9" t="s">
        <v>189</v>
      </c>
      <c r="E18" s="175" t="s">
        <v>137</v>
      </c>
    </row>
    <row r="19" spans="1:5" ht="54" customHeight="1" x14ac:dyDescent="0.25">
      <c r="A19" s="9" t="s">
        <v>185</v>
      </c>
      <c r="B19" s="9" t="s">
        <v>190</v>
      </c>
      <c r="C19" s="175">
        <v>12</v>
      </c>
      <c r="D19" s="9" t="s">
        <v>191</v>
      </c>
      <c r="E19" s="175" t="s">
        <v>137</v>
      </c>
    </row>
    <row r="20" spans="1:5" ht="27.6" x14ac:dyDescent="0.25">
      <c r="A20" s="9" t="s">
        <v>185</v>
      </c>
      <c r="B20" s="9" t="s">
        <v>192</v>
      </c>
      <c r="C20" s="175">
        <v>3</v>
      </c>
      <c r="D20" s="9" t="s">
        <v>193</v>
      </c>
      <c r="E20" s="175" t="s">
        <v>137</v>
      </c>
    </row>
    <row r="21" spans="1:5" ht="27.6" x14ac:dyDescent="0.25">
      <c r="A21" s="9" t="s">
        <v>185</v>
      </c>
      <c r="B21" s="9" t="s">
        <v>194</v>
      </c>
      <c r="C21" s="176" t="s">
        <v>195</v>
      </c>
      <c r="D21" s="9" t="s">
        <v>196</v>
      </c>
      <c r="E21" s="175" t="s">
        <v>137</v>
      </c>
    </row>
    <row r="22" spans="1:5" ht="27.6" x14ac:dyDescent="0.25">
      <c r="A22" s="9" t="s">
        <v>185</v>
      </c>
      <c r="B22" s="9" t="s">
        <v>197</v>
      </c>
      <c r="C22" s="175">
        <v>3</v>
      </c>
      <c r="D22" s="9" t="s">
        <v>198</v>
      </c>
      <c r="E22" s="175" t="s">
        <v>137</v>
      </c>
    </row>
    <row r="23" spans="1:5" ht="27.6" x14ac:dyDescent="0.25">
      <c r="A23" s="9" t="s">
        <v>185</v>
      </c>
      <c r="B23" s="9" t="s">
        <v>199</v>
      </c>
      <c r="C23" s="175">
        <v>50</v>
      </c>
      <c r="D23" s="9" t="s">
        <v>200</v>
      </c>
      <c r="E23" s="175" t="s">
        <v>137</v>
      </c>
    </row>
    <row r="24" spans="1:5" ht="41.4" x14ac:dyDescent="0.25">
      <c r="A24" s="9" t="s">
        <v>185</v>
      </c>
      <c r="B24" s="9" t="s">
        <v>201</v>
      </c>
      <c r="C24" s="175">
        <v>1</v>
      </c>
      <c r="D24" s="9" t="s">
        <v>202</v>
      </c>
      <c r="E24" s="175" t="s">
        <v>137</v>
      </c>
    </row>
    <row r="25" spans="1:5" ht="27.6" x14ac:dyDescent="0.25">
      <c r="A25" s="9" t="s">
        <v>185</v>
      </c>
      <c r="B25" s="9" t="s">
        <v>203</v>
      </c>
      <c r="C25" s="175">
        <f>6*5*2</f>
        <v>60</v>
      </c>
      <c r="D25" s="9" t="s">
        <v>204</v>
      </c>
      <c r="E25" s="175" t="s">
        <v>137</v>
      </c>
    </row>
    <row r="26" spans="1:5" ht="27.6" x14ac:dyDescent="0.25">
      <c r="A26" s="9" t="s">
        <v>185</v>
      </c>
      <c r="B26" s="10" t="s">
        <v>205</v>
      </c>
      <c r="C26" s="177">
        <f>6*1.5</f>
        <v>9</v>
      </c>
      <c r="D26" s="10" t="s">
        <v>206</v>
      </c>
      <c r="E26" s="175" t="s">
        <v>137</v>
      </c>
    </row>
    <row r="27" spans="1:5" ht="27.6" x14ac:dyDescent="0.25">
      <c r="A27" s="9" t="s">
        <v>185</v>
      </c>
      <c r="B27" s="10" t="s">
        <v>207</v>
      </c>
      <c r="C27" s="177">
        <v>1</v>
      </c>
      <c r="D27" s="10" t="s">
        <v>208</v>
      </c>
      <c r="E27" s="175" t="s">
        <v>137</v>
      </c>
    </row>
    <row r="28" spans="1:5" ht="27.6" x14ac:dyDescent="0.25">
      <c r="A28" s="9" t="s">
        <v>185</v>
      </c>
      <c r="B28" s="10" t="s">
        <v>209</v>
      </c>
      <c r="C28" s="177">
        <v>1</v>
      </c>
      <c r="D28" s="10" t="s">
        <v>210</v>
      </c>
      <c r="E28" s="175" t="s">
        <v>137</v>
      </c>
    </row>
  </sheetData>
  <sheetProtection sheet="1" objects="1" scenarios="1" selectLockedCells="1"/>
  <conditionalFormatting sqref="E5:E28">
    <cfRule type="cellIs" dxfId="3" priority="1" operator="equal">
      <formula>"In progress"</formula>
    </cfRule>
    <cfRule type="cellIs" dxfId="2" priority="2" operator="equal">
      <formula>"Complete"</formula>
    </cfRule>
    <cfRule type="cellIs" dxfId="1" priority="3" operator="equal">
      <formula>"Not started"</formula>
    </cfRule>
    <cfRule type="expression" dxfId="0" priority="4">
      <formula>"Not started"</formula>
    </cfRule>
  </conditionalFormatting>
  <dataValidations count="1">
    <dataValidation type="list" allowBlank="1" showInputMessage="1" showErrorMessage="1" sqref="E5:E28" xr:uid="{1CC7057E-FB11-4036-AE23-5AC9C11DA399}">
      <formula1>"Not started, In progress, Complete"</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18EFB-9920-4788-9F2A-49AF9494BFFA}">
  <sheetPr>
    <tabColor theme="5"/>
  </sheetPr>
  <dimension ref="A1:N86"/>
  <sheetViews>
    <sheetView showGridLines="0" topLeftCell="A2" workbookViewId="0">
      <selection activeCell="N7" sqref="N7"/>
    </sheetView>
  </sheetViews>
  <sheetFormatPr defaultRowHeight="15.6" x14ac:dyDescent="0.3"/>
  <cols>
    <col min="1" max="1" width="24.59765625" style="137" customWidth="1"/>
    <col min="2" max="2" width="9.69921875" style="137" customWidth="1"/>
    <col min="3" max="3" width="3.59765625" style="137" customWidth="1"/>
    <col min="4" max="4" width="24.59765625" style="137" customWidth="1"/>
    <col min="5" max="5" width="9.69921875" style="137" customWidth="1"/>
    <col min="6" max="6" width="4" style="137" customWidth="1"/>
    <col min="7" max="7" width="24.59765625" style="137" customWidth="1"/>
    <col min="8" max="8" width="9.69921875" style="137" customWidth="1"/>
    <col min="9" max="9" width="3.69921875" style="137" customWidth="1"/>
    <col min="10" max="10" width="24.59765625" style="137" customWidth="1"/>
    <col min="11" max="11" width="9.69921875" style="137" customWidth="1"/>
    <col min="12" max="12" width="5" style="137" customWidth="1"/>
    <col min="13" max="13" width="24.59765625" style="137" customWidth="1"/>
    <col min="14" max="14" width="9.69921875" style="137" customWidth="1"/>
    <col min="15" max="253" width="8.59765625" style="137" customWidth="1"/>
    <col min="254" max="256" width="17.19921875" style="137" customWidth="1"/>
    <col min="257" max="257" width="15.19921875" style="137" customWidth="1"/>
    <col min="258" max="258" width="17.59765625" style="137" customWidth="1"/>
    <col min="259" max="509" width="8.59765625" style="137" customWidth="1"/>
    <col min="510" max="512" width="17.19921875" style="137" customWidth="1"/>
    <col min="513" max="513" width="15.19921875" style="137" customWidth="1"/>
    <col min="514" max="514" width="17.59765625" style="137" customWidth="1"/>
    <col min="515" max="765" width="8.59765625" style="137" customWidth="1"/>
    <col min="766" max="768" width="17.19921875" style="137" customWidth="1"/>
    <col min="769" max="769" width="15.19921875" style="137" customWidth="1"/>
    <col min="770" max="770" width="17.59765625" style="137" customWidth="1"/>
    <col min="771" max="1021" width="8.59765625" style="137" customWidth="1"/>
    <col min="1022" max="1024" width="17.19921875" style="137" customWidth="1"/>
    <col min="1025" max="1025" width="15.19921875" style="137" customWidth="1"/>
    <col min="1026" max="1026" width="17.59765625" style="137" customWidth="1"/>
    <col min="1027" max="1277" width="8.59765625" style="137" customWidth="1"/>
    <col min="1278" max="1280" width="17.19921875" style="137" customWidth="1"/>
    <col min="1281" max="1281" width="15.19921875" style="137" customWidth="1"/>
    <col min="1282" max="1282" width="17.59765625" style="137" customWidth="1"/>
    <col min="1283" max="1533" width="8.59765625" style="137" customWidth="1"/>
    <col min="1534" max="1536" width="17.19921875" style="137" customWidth="1"/>
    <col min="1537" max="1537" width="15.19921875" style="137" customWidth="1"/>
    <col min="1538" max="1538" width="17.59765625" style="137" customWidth="1"/>
    <col min="1539" max="1789" width="8.59765625" style="137" customWidth="1"/>
    <col min="1790" max="1792" width="17.19921875" style="137" customWidth="1"/>
    <col min="1793" max="1793" width="15.19921875" style="137" customWidth="1"/>
    <col min="1794" max="1794" width="17.59765625" style="137" customWidth="1"/>
    <col min="1795" max="2045" width="8.59765625" style="137" customWidth="1"/>
    <col min="2046" max="2048" width="17.19921875" style="137" customWidth="1"/>
    <col min="2049" max="2049" width="15.19921875" style="137" customWidth="1"/>
    <col min="2050" max="2050" width="17.59765625" style="137" customWidth="1"/>
    <col min="2051" max="2301" width="8.59765625" style="137" customWidth="1"/>
    <col min="2302" max="2304" width="17.19921875" style="137" customWidth="1"/>
    <col min="2305" max="2305" width="15.19921875" style="137" customWidth="1"/>
    <col min="2306" max="2306" width="17.59765625" style="137" customWidth="1"/>
    <col min="2307" max="2557" width="8.59765625" style="137" customWidth="1"/>
    <col min="2558" max="2560" width="17.19921875" style="137" customWidth="1"/>
    <col min="2561" max="2561" width="15.19921875" style="137" customWidth="1"/>
    <col min="2562" max="2562" width="17.59765625" style="137" customWidth="1"/>
    <col min="2563" max="2813" width="8.59765625" style="137" customWidth="1"/>
    <col min="2814" max="2816" width="17.19921875" style="137" customWidth="1"/>
    <col min="2817" max="2817" width="15.19921875" style="137" customWidth="1"/>
    <col min="2818" max="2818" width="17.59765625" style="137" customWidth="1"/>
    <col min="2819" max="3069" width="8.59765625" style="137" customWidth="1"/>
    <col min="3070" max="3072" width="17.19921875" style="137" customWidth="1"/>
    <col min="3073" max="3073" width="15.19921875" style="137" customWidth="1"/>
    <col min="3074" max="3074" width="17.59765625" style="137" customWidth="1"/>
    <col min="3075" max="3325" width="8.59765625" style="137" customWidth="1"/>
    <col min="3326" max="3328" width="17.19921875" style="137" customWidth="1"/>
    <col min="3329" max="3329" width="15.19921875" style="137" customWidth="1"/>
    <col min="3330" max="3330" width="17.59765625" style="137" customWidth="1"/>
    <col min="3331" max="3581" width="8.59765625" style="137" customWidth="1"/>
    <col min="3582" max="3584" width="17.19921875" style="137" customWidth="1"/>
    <col min="3585" max="3585" width="15.19921875" style="137" customWidth="1"/>
    <col min="3586" max="3586" width="17.59765625" style="137" customWidth="1"/>
    <col min="3587" max="3837" width="8.59765625" style="137" customWidth="1"/>
    <col min="3838" max="3840" width="17.19921875" style="137" customWidth="1"/>
    <col min="3841" max="3841" width="15.19921875" style="137" customWidth="1"/>
    <col min="3842" max="3842" width="17.59765625" style="137" customWidth="1"/>
    <col min="3843" max="4093" width="8.59765625" style="137" customWidth="1"/>
    <col min="4094" max="4096" width="17.19921875" style="137" customWidth="1"/>
    <col min="4097" max="4097" width="15.19921875" style="137" customWidth="1"/>
    <col min="4098" max="4098" width="17.59765625" style="137" customWidth="1"/>
    <col min="4099" max="4349" width="8.59765625" style="137" customWidth="1"/>
    <col min="4350" max="4352" width="17.19921875" style="137" customWidth="1"/>
    <col min="4353" max="4353" width="15.19921875" style="137" customWidth="1"/>
    <col min="4354" max="4354" width="17.59765625" style="137" customWidth="1"/>
    <col min="4355" max="4605" width="8.59765625" style="137" customWidth="1"/>
    <col min="4606" max="4608" width="17.19921875" style="137" customWidth="1"/>
    <col min="4609" max="4609" width="15.19921875" style="137" customWidth="1"/>
    <col min="4610" max="4610" width="17.59765625" style="137" customWidth="1"/>
    <col min="4611" max="4861" width="8.59765625" style="137" customWidth="1"/>
    <col min="4862" max="4864" width="17.19921875" style="137" customWidth="1"/>
    <col min="4865" max="4865" width="15.19921875" style="137" customWidth="1"/>
    <col min="4866" max="4866" width="17.59765625" style="137" customWidth="1"/>
    <col min="4867" max="5117" width="8.59765625" style="137" customWidth="1"/>
    <col min="5118" max="5120" width="17.19921875" style="137" customWidth="1"/>
    <col min="5121" max="5121" width="15.19921875" style="137" customWidth="1"/>
    <col min="5122" max="5122" width="17.59765625" style="137" customWidth="1"/>
    <col min="5123" max="5373" width="8.59765625" style="137" customWidth="1"/>
    <col min="5374" max="5376" width="17.19921875" style="137" customWidth="1"/>
    <col min="5377" max="5377" width="15.19921875" style="137" customWidth="1"/>
    <col min="5378" max="5378" width="17.59765625" style="137" customWidth="1"/>
    <col min="5379" max="5629" width="8.59765625" style="137" customWidth="1"/>
    <col min="5630" max="5632" width="17.19921875" style="137" customWidth="1"/>
    <col min="5633" max="5633" width="15.19921875" style="137" customWidth="1"/>
    <col min="5634" max="5634" width="17.59765625" style="137" customWidth="1"/>
    <col min="5635" max="5885" width="8.59765625" style="137" customWidth="1"/>
    <col min="5886" max="5888" width="17.19921875" style="137" customWidth="1"/>
    <col min="5889" max="5889" width="15.19921875" style="137" customWidth="1"/>
    <col min="5890" max="5890" width="17.59765625" style="137" customWidth="1"/>
    <col min="5891" max="6141" width="8.59765625" style="137" customWidth="1"/>
    <col min="6142" max="6144" width="17.19921875" style="137" customWidth="1"/>
    <col min="6145" max="6145" width="15.19921875" style="137" customWidth="1"/>
    <col min="6146" max="6146" width="17.59765625" style="137" customWidth="1"/>
    <col min="6147" max="6397" width="8.59765625" style="137" customWidth="1"/>
    <col min="6398" max="6400" width="17.19921875" style="137" customWidth="1"/>
    <col min="6401" max="6401" width="15.19921875" style="137" customWidth="1"/>
    <col min="6402" max="6402" width="17.59765625" style="137" customWidth="1"/>
    <col min="6403" max="6653" width="8.59765625" style="137" customWidth="1"/>
    <col min="6654" max="6656" width="17.19921875" style="137" customWidth="1"/>
    <col min="6657" max="6657" width="15.19921875" style="137" customWidth="1"/>
    <col min="6658" max="6658" width="17.59765625" style="137" customWidth="1"/>
    <col min="6659" max="6909" width="8.59765625" style="137" customWidth="1"/>
    <col min="6910" max="6912" width="17.19921875" style="137" customWidth="1"/>
    <col min="6913" max="6913" width="15.19921875" style="137" customWidth="1"/>
    <col min="6914" max="6914" width="17.59765625" style="137" customWidth="1"/>
    <col min="6915" max="7165" width="8.59765625" style="137" customWidth="1"/>
    <col min="7166" max="7168" width="17.19921875" style="137" customWidth="1"/>
    <col min="7169" max="7169" width="15.19921875" style="137" customWidth="1"/>
    <col min="7170" max="7170" width="17.59765625" style="137" customWidth="1"/>
    <col min="7171" max="7421" width="8.59765625" style="137" customWidth="1"/>
    <col min="7422" max="7424" width="17.19921875" style="137" customWidth="1"/>
    <col min="7425" max="7425" width="15.19921875" style="137" customWidth="1"/>
    <col min="7426" max="7426" width="17.59765625" style="137" customWidth="1"/>
    <col min="7427" max="7677" width="8.59765625" style="137" customWidth="1"/>
    <col min="7678" max="7680" width="17.19921875" style="137" customWidth="1"/>
    <col min="7681" max="7681" width="15.19921875" style="137" customWidth="1"/>
    <col min="7682" max="7682" width="17.59765625" style="137" customWidth="1"/>
    <col min="7683" max="7933" width="8.59765625" style="137" customWidth="1"/>
    <col min="7934" max="7936" width="17.19921875" style="137" customWidth="1"/>
    <col min="7937" max="7937" width="15.19921875" style="137" customWidth="1"/>
    <col min="7938" max="7938" width="17.59765625" style="137" customWidth="1"/>
    <col min="7939" max="8189" width="8.59765625" style="137" customWidth="1"/>
    <col min="8190" max="8192" width="17.19921875" style="137" customWidth="1"/>
    <col min="8193" max="8193" width="15.19921875" style="137" customWidth="1"/>
    <col min="8194" max="8194" width="17.59765625" style="137" customWidth="1"/>
    <col min="8195" max="8445" width="8.59765625" style="137" customWidth="1"/>
    <col min="8446" max="8448" width="17.19921875" style="137" customWidth="1"/>
    <col min="8449" max="8449" width="15.19921875" style="137" customWidth="1"/>
    <col min="8450" max="8450" width="17.59765625" style="137" customWidth="1"/>
    <col min="8451" max="8701" width="8.59765625" style="137" customWidth="1"/>
    <col min="8702" max="8704" width="17.19921875" style="137" customWidth="1"/>
    <col min="8705" max="8705" width="15.19921875" style="137" customWidth="1"/>
    <col min="8706" max="8706" width="17.59765625" style="137" customWidth="1"/>
    <col min="8707" max="8957" width="8.59765625" style="137" customWidth="1"/>
    <col min="8958" max="8960" width="17.19921875" style="137" customWidth="1"/>
    <col min="8961" max="8961" width="15.19921875" style="137" customWidth="1"/>
    <col min="8962" max="8962" width="17.59765625" style="137" customWidth="1"/>
    <col min="8963" max="9213" width="8.59765625" style="137" customWidth="1"/>
    <col min="9214" max="9216" width="17.19921875" style="137" customWidth="1"/>
    <col min="9217" max="9217" width="15.19921875" style="137" customWidth="1"/>
    <col min="9218" max="9218" width="17.59765625" style="137" customWidth="1"/>
    <col min="9219" max="9469" width="8.59765625" style="137" customWidth="1"/>
    <col min="9470" max="9472" width="17.19921875" style="137" customWidth="1"/>
    <col min="9473" max="9473" width="15.19921875" style="137" customWidth="1"/>
    <col min="9474" max="9474" width="17.59765625" style="137" customWidth="1"/>
    <col min="9475" max="9725" width="8.59765625" style="137" customWidth="1"/>
    <col min="9726" max="9728" width="17.19921875" style="137" customWidth="1"/>
    <col min="9729" max="9729" width="15.19921875" style="137" customWidth="1"/>
    <col min="9730" max="9730" width="17.59765625" style="137" customWidth="1"/>
    <col min="9731" max="9981" width="8.59765625" style="137" customWidth="1"/>
    <col min="9982" max="9984" width="17.19921875" style="137" customWidth="1"/>
    <col min="9985" max="9985" width="15.19921875" style="137" customWidth="1"/>
    <col min="9986" max="9986" width="17.59765625" style="137" customWidth="1"/>
    <col min="9987" max="10237" width="8.59765625" style="137" customWidth="1"/>
    <col min="10238" max="10240" width="17.19921875" style="137" customWidth="1"/>
    <col min="10241" max="10241" width="15.19921875" style="137" customWidth="1"/>
    <col min="10242" max="10242" width="17.59765625" style="137" customWidth="1"/>
    <col min="10243" max="10493" width="8.59765625" style="137" customWidth="1"/>
    <col min="10494" max="10496" width="17.19921875" style="137" customWidth="1"/>
    <col min="10497" max="10497" width="15.19921875" style="137" customWidth="1"/>
    <col min="10498" max="10498" width="17.59765625" style="137" customWidth="1"/>
    <col min="10499" max="10749" width="8.59765625" style="137" customWidth="1"/>
    <col min="10750" max="10752" width="17.19921875" style="137" customWidth="1"/>
    <col min="10753" max="10753" width="15.19921875" style="137" customWidth="1"/>
    <col min="10754" max="10754" width="17.59765625" style="137" customWidth="1"/>
    <col min="10755" max="11005" width="8.59765625" style="137" customWidth="1"/>
    <col min="11006" max="11008" width="17.19921875" style="137" customWidth="1"/>
    <col min="11009" max="11009" width="15.19921875" style="137" customWidth="1"/>
    <col min="11010" max="11010" width="17.59765625" style="137" customWidth="1"/>
    <col min="11011" max="11261" width="8.59765625" style="137" customWidth="1"/>
    <col min="11262" max="11264" width="17.19921875" style="137" customWidth="1"/>
    <col min="11265" max="11265" width="15.19921875" style="137" customWidth="1"/>
    <col min="11266" max="11266" width="17.59765625" style="137" customWidth="1"/>
    <col min="11267" max="11517" width="8.59765625" style="137" customWidth="1"/>
    <col min="11518" max="11520" width="17.19921875" style="137" customWidth="1"/>
    <col min="11521" max="11521" width="15.19921875" style="137" customWidth="1"/>
    <col min="11522" max="11522" width="17.59765625" style="137" customWidth="1"/>
    <col min="11523" max="11773" width="8.59765625" style="137" customWidth="1"/>
    <col min="11774" max="11776" width="17.19921875" style="137" customWidth="1"/>
    <col min="11777" max="11777" width="15.19921875" style="137" customWidth="1"/>
    <col min="11778" max="11778" width="17.59765625" style="137" customWidth="1"/>
    <col min="11779" max="12029" width="8.59765625" style="137" customWidth="1"/>
    <col min="12030" max="12032" width="17.19921875" style="137" customWidth="1"/>
    <col min="12033" max="12033" width="15.19921875" style="137" customWidth="1"/>
    <col min="12034" max="12034" width="17.59765625" style="137" customWidth="1"/>
    <col min="12035" max="12285" width="8.59765625" style="137" customWidth="1"/>
    <col min="12286" max="12288" width="17.19921875" style="137" customWidth="1"/>
    <col min="12289" max="12289" width="15.19921875" style="137" customWidth="1"/>
    <col min="12290" max="12290" width="17.59765625" style="137" customWidth="1"/>
    <col min="12291" max="12541" width="8.59765625" style="137" customWidth="1"/>
    <col min="12542" max="12544" width="17.19921875" style="137" customWidth="1"/>
    <col min="12545" max="12545" width="15.19921875" style="137" customWidth="1"/>
    <col min="12546" max="12546" width="17.59765625" style="137" customWidth="1"/>
    <col min="12547" max="12797" width="8.59765625" style="137" customWidth="1"/>
    <col min="12798" max="12800" width="17.19921875" style="137" customWidth="1"/>
    <col min="12801" max="12801" width="15.19921875" style="137" customWidth="1"/>
    <col min="12802" max="12802" width="17.59765625" style="137" customWidth="1"/>
    <col min="12803" max="13053" width="8.59765625" style="137" customWidth="1"/>
    <col min="13054" max="13056" width="17.19921875" style="137" customWidth="1"/>
    <col min="13057" max="13057" width="15.19921875" style="137" customWidth="1"/>
    <col min="13058" max="13058" width="17.59765625" style="137" customWidth="1"/>
    <col min="13059" max="13309" width="8.59765625" style="137" customWidth="1"/>
    <col min="13310" max="13312" width="17.19921875" style="137" customWidth="1"/>
    <col min="13313" max="13313" width="15.19921875" style="137" customWidth="1"/>
    <col min="13314" max="13314" width="17.59765625" style="137" customWidth="1"/>
    <col min="13315" max="13565" width="8.59765625" style="137" customWidth="1"/>
    <col min="13566" max="13568" width="17.19921875" style="137" customWidth="1"/>
    <col min="13569" max="13569" width="15.19921875" style="137" customWidth="1"/>
    <col min="13570" max="13570" width="17.59765625" style="137" customWidth="1"/>
    <col min="13571" max="13821" width="8.59765625" style="137" customWidth="1"/>
    <col min="13822" max="13824" width="17.19921875" style="137" customWidth="1"/>
    <col min="13825" max="13825" width="15.19921875" style="137" customWidth="1"/>
    <col min="13826" max="13826" width="17.59765625" style="137" customWidth="1"/>
    <col min="13827" max="14077" width="8.59765625" style="137" customWidth="1"/>
    <col min="14078" max="14080" width="17.19921875" style="137" customWidth="1"/>
    <col min="14081" max="14081" width="15.19921875" style="137" customWidth="1"/>
    <col min="14082" max="14082" width="17.59765625" style="137" customWidth="1"/>
    <col min="14083" max="14333" width="8.59765625" style="137" customWidth="1"/>
    <col min="14334" max="14336" width="17.19921875" style="137" customWidth="1"/>
    <col min="14337" max="14337" width="15.19921875" style="137" customWidth="1"/>
    <col min="14338" max="14338" width="17.59765625" style="137" customWidth="1"/>
    <col min="14339" max="14589" width="8.59765625" style="137" customWidth="1"/>
    <col min="14590" max="14592" width="17.19921875" style="137" customWidth="1"/>
    <col min="14593" max="14593" width="15.19921875" style="137" customWidth="1"/>
    <col min="14594" max="14594" width="17.59765625" style="137" customWidth="1"/>
    <col min="14595" max="14845" width="8.59765625" style="137" customWidth="1"/>
    <col min="14846" max="14848" width="17.19921875" style="137" customWidth="1"/>
    <col min="14849" max="14849" width="15.19921875" style="137" customWidth="1"/>
    <col min="14850" max="14850" width="17.59765625" style="137" customWidth="1"/>
    <col min="14851" max="15101" width="8.59765625" style="137" customWidth="1"/>
    <col min="15102" max="15104" width="17.19921875" style="137" customWidth="1"/>
    <col min="15105" max="15105" width="15.19921875" style="137" customWidth="1"/>
    <col min="15106" max="15106" width="17.59765625" style="137" customWidth="1"/>
    <col min="15107" max="15357" width="8.59765625" style="137" customWidth="1"/>
    <col min="15358" max="15360" width="17.19921875" style="137" customWidth="1"/>
    <col min="15361" max="15361" width="15.19921875" style="137" customWidth="1"/>
    <col min="15362" max="15362" width="17.59765625" style="137" customWidth="1"/>
    <col min="15363" max="15613" width="8.59765625" style="137" customWidth="1"/>
    <col min="15614" max="15616" width="17.19921875" style="137" customWidth="1"/>
    <col min="15617" max="15617" width="15.19921875" style="137" customWidth="1"/>
    <col min="15618" max="15618" width="17.59765625" style="137" customWidth="1"/>
    <col min="15619" max="15869" width="8.59765625" style="137" customWidth="1"/>
    <col min="15870" max="15872" width="17.19921875" style="137" customWidth="1"/>
    <col min="15873" max="15873" width="15.19921875" style="137" customWidth="1"/>
    <col min="15874" max="15874" width="17.59765625" style="137" customWidth="1"/>
    <col min="15875" max="16125" width="8.59765625" style="137" customWidth="1"/>
    <col min="16126" max="16128" width="17.19921875" style="137" customWidth="1"/>
    <col min="16129" max="16129" width="15.19921875" style="137" customWidth="1"/>
    <col min="16130" max="16130" width="17.59765625" style="137" customWidth="1"/>
    <col min="16131" max="16131" width="8.59765625" style="137" customWidth="1"/>
    <col min="16132" max="16381" width="8.59765625" style="137"/>
    <col min="16382" max="16384" width="7.69921875" style="137" customWidth="1"/>
  </cols>
  <sheetData>
    <row r="1" spans="1:14" ht="18" x14ac:dyDescent="0.35">
      <c r="A1" s="135" t="s">
        <v>9</v>
      </c>
      <c r="B1" s="136"/>
      <c r="C1" s="136"/>
      <c r="D1" s="136"/>
      <c r="E1" s="136"/>
      <c r="F1" s="136"/>
      <c r="G1" s="136"/>
      <c r="H1" s="136"/>
    </row>
    <row r="2" spans="1:14" ht="176.1" customHeight="1" x14ac:dyDescent="0.3">
      <c r="A2" s="138"/>
    </row>
    <row r="3" spans="1:14" ht="18.600000000000001" customHeight="1" x14ac:dyDescent="0.3">
      <c r="A3" s="139" t="s">
        <v>211</v>
      </c>
      <c r="B3" s="140"/>
      <c r="D3" s="139" t="s">
        <v>211</v>
      </c>
      <c r="E3" s="140"/>
      <c r="G3" s="139" t="s">
        <v>211</v>
      </c>
      <c r="H3" s="140"/>
      <c r="J3" s="139" t="s">
        <v>211</v>
      </c>
      <c r="K3" s="140"/>
      <c r="M3" s="139" t="s">
        <v>211</v>
      </c>
      <c r="N3" s="140"/>
    </row>
    <row r="4" spans="1:14" ht="22.5" customHeight="1" x14ac:dyDescent="0.3">
      <c r="A4" s="139" t="s">
        <v>212</v>
      </c>
      <c r="B4" s="149" t="s">
        <v>121</v>
      </c>
      <c r="D4" s="139" t="s">
        <v>212</v>
      </c>
      <c r="E4" s="149" t="s">
        <v>123</v>
      </c>
      <c r="G4" s="139" t="s">
        <v>212</v>
      </c>
      <c r="H4" s="149" t="s">
        <v>125</v>
      </c>
      <c r="J4" s="139" t="s">
        <v>212</v>
      </c>
      <c r="K4" s="149" t="s">
        <v>127</v>
      </c>
      <c r="M4" s="139" t="s">
        <v>212</v>
      </c>
      <c r="N4" s="149" t="s">
        <v>129</v>
      </c>
    </row>
    <row r="5" spans="1:14" ht="22.5" customHeight="1" x14ac:dyDescent="0.3">
      <c r="A5" s="139" t="s">
        <v>213</v>
      </c>
      <c r="B5" s="141"/>
      <c r="D5" s="139" t="s">
        <v>213</v>
      </c>
      <c r="E5" s="141"/>
      <c r="G5" s="139" t="s">
        <v>213</v>
      </c>
      <c r="H5" s="141"/>
      <c r="J5" s="139" t="s">
        <v>213</v>
      </c>
      <c r="K5" s="141"/>
      <c r="M5" s="139" t="s">
        <v>213</v>
      </c>
      <c r="N5" s="141"/>
    </row>
    <row r="6" spans="1:14" ht="22.5" customHeight="1" x14ac:dyDescent="0.3">
      <c r="A6" s="139" t="s">
        <v>214</v>
      </c>
      <c r="B6" s="141"/>
      <c r="D6" s="139" t="s">
        <v>214</v>
      </c>
      <c r="E6" s="141"/>
      <c r="G6" s="139" t="s">
        <v>214</v>
      </c>
      <c r="H6" s="141"/>
      <c r="J6" s="139" t="s">
        <v>214</v>
      </c>
      <c r="K6" s="141"/>
      <c r="M6" s="139" t="s">
        <v>214</v>
      </c>
      <c r="N6" s="141"/>
    </row>
    <row r="7" spans="1:14" ht="22.5" customHeight="1" x14ac:dyDescent="0.3">
      <c r="A7" s="139" t="s">
        <v>215</v>
      </c>
      <c r="B7" s="142"/>
      <c r="D7" s="139" t="s">
        <v>215</v>
      </c>
      <c r="E7" s="142"/>
      <c r="G7" s="139" t="s">
        <v>215</v>
      </c>
      <c r="H7" s="142"/>
      <c r="J7" s="139" t="s">
        <v>215</v>
      </c>
      <c r="K7" s="142"/>
      <c r="M7" s="139" t="s">
        <v>215</v>
      </c>
      <c r="N7" s="142"/>
    </row>
    <row r="8" spans="1:14" ht="22.5" customHeight="1" x14ac:dyDescent="0.3">
      <c r="A8" s="139" t="s">
        <v>216</v>
      </c>
      <c r="B8" s="141"/>
      <c r="D8" s="139" t="s">
        <v>216</v>
      </c>
      <c r="E8" s="141"/>
      <c r="G8" s="139" t="s">
        <v>216</v>
      </c>
      <c r="H8" s="141"/>
      <c r="J8" s="139" t="s">
        <v>216</v>
      </c>
      <c r="K8" s="141"/>
      <c r="M8" s="139" t="s">
        <v>216</v>
      </c>
      <c r="N8" s="141"/>
    </row>
    <row r="9" spans="1:14" ht="22.5" customHeight="1" x14ac:dyDescent="0.3">
      <c r="A9" s="139" t="s">
        <v>217</v>
      </c>
      <c r="B9" s="141"/>
      <c r="D9" s="139" t="s">
        <v>217</v>
      </c>
      <c r="E9" s="141"/>
      <c r="G9" s="139" t="s">
        <v>217</v>
      </c>
      <c r="H9" s="141"/>
      <c r="J9" s="139" t="s">
        <v>217</v>
      </c>
      <c r="K9" s="141"/>
      <c r="M9" s="139" t="s">
        <v>217</v>
      </c>
      <c r="N9" s="141"/>
    </row>
    <row r="10" spans="1:14" ht="22.5" customHeight="1" x14ac:dyDescent="0.3"/>
    <row r="11" spans="1:14" ht="24.75" customHeight="1" x14ac:dyDescent="0.3">
      <c r="A11" s="143" t="s">
        <v>218</v>
      </c>
      <c r="B11" s="144" t="s">
        <v>219</v>
      </c>
      <c r="D11" s="143" t="s">
        <v>218</v>
      </c>
      <c r="E11" s="144" t="s">
        <v>219</v>
      </c>
      <c r="G11" s="143" t="s">
        <v>218</v>
      </c>
      <c r="H11" s="144" t="s">
        <v>219</v>
      </c>
      <c r="J11" s="143" t="s">
        <v>218</v>
      </c>
      <c r="K11" s="144" t="s">
        <v>219</v>
      </c>
      <c r="M11" s="143" t="s">
        <v>218</v>
      </c>
      <c r="N11" s="144" t="s">
        <v>219</v>
      </c>
    </row>
    <row r="12" spans="1:14" x14ac:dyDescent="0.3">
      <c r="A12" s="145">
        <v>1</v>
      </c>
      <c r="B12" s="146"/>
      <c r="D12" s="145">
        <v>1</v>
      </c>
      <c r="E12" s="146"/>
      <c r="G12" s="145">
        <v>1</v>
      </c>
      <c r="H12" s="146"/>
      <c r="J12" s="145">
        <v>1</v>
      </c>
      <c r="K12" s="146"/>
      <c r="M12" s="145">
        <v>1</v>
      </c>
      <c r="N12" s="146"/>
    </row>
    <row r="13" spans="1:14" x14ac:dyDescent="0.3">
      <c r="A13" s="145">
        <v>2</v>
      </c>
      <c r="B13" s="146"/>
      <c r="D13" s="145">
        <v>2</v>
      </c>
      <c r="E13" s="146"/>
      <c r="G13" s="145">
        <v>2</v>
      </c>
      <c r="H13" s="146"/>
      <c r="J13" s="145">
        <v>2</v>
      </c>
      <c r="K13" s="146"/>
      <c r="M13" s="145">
        <v>2</v>
      </c>
      <c r="N13" s="146"/>
    </row>
    <row r="14" spans="1:14" x14ac:dyDescent="0.3">
      <c r="A14" s="145">
        <v>3</v>
      </c>
      <c r="B14" s="146"/>
      <c r="D14" s="145">
        <v>3</v>
      </c>
      <c r="E14" s="146"/>
      <c r="G14" s="145">
        <v>3</v>
      </c>
      <c r="H14" s="146"/>
      <c r="J14" s="145">
        <v>3</v>
      </c>
      <c r="K14" s="146"/>
      <c r="M14" s="145">
        <v>3</v>
      </c>
      <c r="N14" s="146"/>
    </row>
    <row r="15" spans="1:14" x14ac:dyDescent="0.3">
      <c r="A15" s="145">
        <v>4</v>
      </c>
      <c r="B15" s="146"/>
      <c r="D15" s="145">
        <v>4</v>
      </c>
      <c r="E15" s="146"/>
      <c r="G15" s="145">
        <v>4</v>
      </c>
      <c r="H15" s="146"/>
      <c r="J15" s="145">
        <v>4</v>
      </c>
      <c r="K15" s="146"/>
      <c r="M15" s="145">
        <v>4</v>
      </c>
      <c r="N15" s="146"/>
    </row>
    <row r="16" spans="1:14" x14ac:dyDescent="0.3">
      <c r="A16" s="145">
        <v>5</v>
      </c>
      <c r="B16" s="146"/>
      <c r="D16" s="145">
        <v>5</v>
      </c>
      <c r="E16" s="146"/>
      <c r="G16" s="145">
        <v>5</v>
      </c>
      <c r="H16" s="146"/>
      <c r="J16" s="145">
        <v>5</v>
      </c>
      <c r="K16" s="146"/>
      <c r="M16" s="145">
        <v>5</v>
      </c>
      <c r="N16" s="146"/>
    </row>
    <row r="17" spans="1:14" x14ac:dyDescent="0.3">
      <c r="A17" s="145">
        <v>6</v>
      </c>
      <c r="B17" s="146"/>
      <c r="D17" s="145">
        <v>6</v>
      </c>
      <c r="E17" s="146"/>
      <c r="G17" s="145">
        <v>6</v>
      </c>
      <c r="H17" s="146"/>
      <c r="J17" s="145">
        <v>6</v>
      </c>
      <c r="K17" s="146"/>
      <c r="M17" s="145">
        <v>6</v>
      </c>
      <c r="N17" s="146"/>
    </row>
    <row r="18" spans="1:14" x14ac:dyDescent="0.3">
      <c r="A18" s="145">
        <v>7</v>
      </c>
      <c r="B18" s="146"/>
      <c r="D18" s="145">
        <v>7</v>
      </c>
      <c r="E18" s="146"/>
      <c r="G18" s="145">
        <v>7</v>
      </c>
      <c r="H18" s="146"/>
      <c r="J18" s="145">
        <v>7</v>
      </c>
      <c r="K18" s="146"/>
      <c r="M18" s="145">
        <v>7</v>
      </c>
      <c r="N18" s="146"/>
    </row>
    <row r="19" spans="1:14" x14ac:dyDescent="0.3">
      <c r="A19" s="145">
        <v>8</v>
      </c>
      <c r="B19" s="146"/>
      <c r="D19" s="145">
        <v>8</v>
      </c>
      <c r="E19" s="146"/>
      <c r="G19" s="145">
        <v>8</v>
      </c>
      <c r="H19" s="146"/>
      <c r="J19" s="145">
        <v>8</v>
      </c>
      <c r="K19" s="146"/>
      <c r="M19" s="145">
        <v>8</v>
      </c>
      <c r="N19" s="146"/>
    </row>
    <row r="20" spans="1:14" x14ac:dyDescent="0.3">
      <c r="A20" s="145">
        <v>9</v>
      </c>
      <c r="B20" s="146"/>
      <c r="D20" s="145">
        <v>9</v>
      </c>
      <c r="E20" s="146"/>
      <c r="G20" s="145">
        <v>9</v>
      </c>
      <c r="H20" s="146"/>
      <c r="J20" s="145">
        <v>9</v>
      </c>
      <c r="K20" s="146"/>
      <c r="M20" s="145">
        <v>9</v>
      </c>
      <c r="N20" s="146"/>
    </row>
    <row r="21" spans="1:14" x14ac:dyDescent="0.3">
      <c r="A21" s="145">
        <v>10</v>
      </c>
      <c r="B21" s="146"/>
      <c r="D21" s="145">
        <v>10</v>
      </c>
      <c r="E21" s="146"/>
      <c r="G21" s="145">
        <v>10</v>
      </c>
      <c r="H21" s="146"/>
      <c r="J21" s="145">
        <v>10</v>
      </c>
      <c r="K21" s="146"/>
      <c r="M21" s="145">
        <v>10</v>
      </c>
      <c r="N21" s="146"/>
    </row>
    <row r="22" spans="1:14" x14ac:dyDescent="0.3">
      <c r="A22" s="145">
        <v>11</v>
      </c>
      <c r="B22" s="146"/>
      <c r="D22" s="145">
        <v>11</v>
      </c>
      <c r="E22" s="146"/>
      <c r="G22" s="145">
        <v>11</v>
      </c>
      <c r="H22" s="146"/>
      <c r="J22" s="145">
        <v>11</v>
      </c>
      <c r="K22" s="146"/>
      <c r="M22" s="145">
        <v>11</v>
      </c>
      <c r="N22" s="146"/>
    </row>
    <row r="23" spans="1:14" x14ac:dyDescent="0.3">
      <c r="A23" s="145">
        <v>12</v>
      </c>
      <c r="B23" s="146"/>
      <c r="D23" s="145">
        <v>12</v>
      </c>
      <c r="E23" s="146"/>
      <c r="G23" s="145">
        <v>12</v>
      </c>
      <c r="H23" s="146"/>
      <c r="J23" s="145">
        <v>12</v>
      </c>
      <c r="K23" s="146"/>
      <c r="M23" s="145">
        <v>12</v>
      </c>
      <c r="N23" s="146"/>
    </row>
    <row r="24" spans="1:14" x14ac:dyDescent="0.3">
      <c r="A24" s="145">
        <v>13</v>
      </c>
      <c r="B24" s="146"/>
      <c r="D24" s="145">
        <v>13</v>
      </c>
      <c r="E24" s="146"/>
      <c r="G24" s="145">
        <v>13</v>
      </c>
      <c r="H24" s="146"/>
      <c r="J24" s="145">
        <v>13</v>
      </c>
      <c r="K24" s="146"/>
      <c r="M24" s="145">
        <v>13</v>
      </c>
      <c r="N24" s="146"/>
    </row>
    <row r="25" spans="1:14" x14ac:dyDescent="0.3">
      <c r="A25" s="145">
        <v>14</v>
      </c>
      <c r="B25" s="146"/>
      <c r="D25" s="145">
        <v>14</v>
      </c>
      <c r="E25" s="146"/>
      <c r="G25" s="145">
        <v>14</v>
      </c>
      <c r="H25" s="146"/>
      <c r="J25" s="145">
        <v>14</v>
      </c>
      <c r="K25" s="146"/>
      <c r="M25" s="145">
        <v>14</v>
      </c>
      <c r="N25" s="146"/>
    </row>
    <row r="26" spans="1:14" x14ac:dyDescent="0.3">
      <c r="A26" s="145">
        <v>15</v>
      </c>
      <c r="B26" s="146"/>
      <c r="D26" s="145">
        <v>15</v>
      </c>
      <c r="E26" s="146"/>
      <c r="G26" s="145">
        <v>15</v>
      </c>
      <c r="H26" s="146"/>
      <c r="J26" s="145">
        <v>15</v>
      </c>
      <c r="K26" s="146"/>
      <c r="M26" s="145">
        <v>15</v>
      </c>
      <c r="N26" s="146"/>
    </row>
    <row r="27" spans="1:14" x14ac:dyDescent="0.3">
      <c r="A27" s="145">
        <v>16</v>
      </c>
      <c r="B27" s="146"/>
      <c r="D27" s="145">
        <v>16</v>
      </c>
      <c r="E27" s="146"/>
      <c r="G27" s="145">
        <v>16</v>
      </c>
      <c r="H27" s="146"/>
      <c r="J27" s="145">
        <v>16</v>
      </c>
      <c r="K27" s="146"/>
      <c r="M27" s="145">
        <v>16</v>
      </c>
      <c r="N27" s="146"/>
    </row>
    <row r="28" spans="1:14" x14ac:dyDescent="0.3">
      <c r="A28" s="145">
        <v>17</v>
      </c>
      <c r="B28" s="146"/>
      <c r="D28" s="145">
        <v>17</v>
      </c>
      <c r="E28" s="146"/>
      <c r="G28" s="145">
        <v>17</v>
      </c>
      <c r="H28" s="146"/>
      <c r="J28" s="145">
        <v>17</v>
      </c>
      <c r="K28" s="146"/>
      <c r="M28" s="145">
        <v>17</v>
      </c>
      <c r="N28" s="146"/>
    </row>
    <row r="29" spans="1:14" x14ac:dyDescent="0.3">
      <c r="A29" s="145">
        <v>18</v>
      </c>
      <c r="B29" s="146"/>
      <c r="D29" s="145">
        <v>18</v>
      </c>
      <c r="E29" s="146"/>
      <c r="G29" s="145">
        <v>18</v>
      </c>
      <c r="H29" s="146"/>
      <c r="J29" s="145">
        <v>18</v>
      </c>
      <c r="K29" s="146"/>
      <c r="M29" s="145">
        <v>18</v>
      </c>
      <c r="N29" s="146"/>
    </row>
    <row r="30" spans="1:14" x14ac:dyDescent="0.3">
      <c r="A30" s="145">
        <v>19</v>
      </c>
      <c r="B30" s="146"/>
      <c r="D30" s="145">
        <v>19</v>
      </c>
      <c r="E30" s="146"/>
      <c r="G30" s="145">
        <v>19</v>
      </c>
      <c r="H30" s="146"/>
      <c r="J30" s="145">
        <v>19</v>
      </c>
      <c r="K30" s="146"/>
      <c r="M30" s="145">
        <v>19</v>
      </c>
      <c r="N30" s="146"/>
    </row>
    <row r="31" spans="1:14" x14ac:dyDescent="0.3">
      <c r="A31" s="145">
        <v>20</v>
      </c>
      <c r="B31" s="146"/>
      <c r="D31" s="145">
        <v>20</v>
      </c>
      <c r="E31" s="146"/>
      <c r="G31" s="145">
        <v>20</v>
      </c>
      <c r="H31" s="146"/>
      <c r="J31" s="145">
        <v>20</v>
      </c>
      <c r="K31" s="146"/>
      <c r="M31" s="145">
        <v>20</v>
      </c>
      <c r="N31" s="146"/>
    </row>
    <row r="32" spans="1:14" x14ac:dyDescent="0.3">
      <c r="A32" s="145">
        <v>21</v>
      </c>
      <c r="B32" s="146"/>
      <c r="D32" s="145">
        <v>21</v>
      </c>
      <c r="E32" s="146"/>
      <c r="G32" s="145">
        <v>21</v>
      </c>
      <c r="H32" s="146"/>
      <c r="J32" s="145">
        <v>21</v>
      </c>
      <c r="K32" s="146"/>
      <c r="M32" s="145">
        <v>21</v>
      </c>
      <c r="N32" s="146"/>
    </row>
    <row r="33" spans="1:14" x14ac:dyDescent="0.3">
      <c r="A33" s="145">
        <v>22</v>
      </c>
      <c r="B33" s="146"/>
      <c r="D33" s="145">
        <v>22</v>
      </c>
      <c r="E33" s="146"/>
      <c r="G33" s="145">
        <v>22</v>
      </c>
      <c r="H33" s="146"/>
      <c r="J33" s="145">
        <v>22</v>
      </c>
      <c r="K33" s="146"/>
      <c r="M33" s="145">
        <v>22</v>
      </c>
      <c r="N33" s="146"/>
    </row>
    <row r="34" spans="1:14" x14ac:dyDescent="0.3">
      <c r="A34" s="145">
        <v>23</v>
      </c>
      <c r="B34" s="146"/>
      <c r="D34" s="145">
        <v>23</v>
      </c>
      <c r="E34" s="146"/>
      <c r="G34" s="145">
        <v>23</v>
      </c>
      <c r="H34" s="146"/>
      <c r="J34" s="145">
        <v>23</v>
      </c>
      <c r="K34" s="146"/>
      <c r="M34" s="145">
        <v>23</v>
      </c>
      <c r="N34" s="146"/>
    </row>
    <row r="35" spans="1:14" x14ac:dyDescent="0.3">
      <c r="A35" s="145">
        <v>24</v>
      </c>
      <c r="B35" s="146"/>
      <c r="D35" s="145">
        <v>24</v>
      </c>
      <c r="E35" s="146"/>
      <c r="G35" s="145">
        <v>24</v>
      </c>
      <c r="H35" s="146"/>
      <c r="J35" s="145">
        <v>24</v>
      </c>
      <c r="K35" s="146"/>
      <c r="M35" s="145">
        <v>24</v>
      </c>
      <c r="N35" s="146"/>
    </row>
    <row r="36" spans="1:14" x14ac:dyDescent="0.3">
      <c r="A36" s="145">
        <v>25</v>
      </c>
      <c r="B36" s="146"/>
      <c r="D36" s="145">
        <v>25</v>
      </c>
      <c r="E36" s="146"/>
      <c r="G36" s="145">
        <v>25</v>
      </c>
      <c r="H36" s="146"/>
      <c r="J36" s="145">
        <v>25</v>
      </c>
      <c r="K36" s="146"/>
      <c r="M36" s="145">
        <v>25</v>
      </c>
      <c r="N36" s="146"/>
    </row>
    <row r="37" spans="1:14" x14ac:dyDescent="0.3">
      <c r="A37" s="145">
        <v>26</v>
      </c>
      <c r="B37" s="146"/>
      <c r="D37" s="145">
        <v>26</v>
      </c>
      <c r="E37" s="146"/>
      <c r="G37" s="145">
        <v>26</v>
      </c>
      <c r="H37" s="146"/>
      <c r="J37" s="145">
        <v>26</v>
      </c>
      <c r="K37" s="146"/>
      <c r="M37" s="145">
        <v>26</v>
      </c>
      <c r="N37" s="146"/>
    </row>
    <row r="38" spans="1:14" x14ac:dyDescent="0.3">
      <c r="A38" s="145">
        <v>27</v>
      </c>
      <c r="B38" s="146"/>
      <c r="D38" s="145">
        <v>27</v>
      </c>
      <c r="E38" s="146"/>
      <c r="G38" s="145">
        <v>27</v>
      </c>
      <c r="H38" s="146"/>
      <c r="J38" s="145">
        <v>27</v>
      </c>
      <c r="K38" s="146"/>
      <c r="M38" s="145">
        <v>27</v>
      </c>
      <c r="N38" s="146"/>
    </row>
    <row r="39" spans="1:14" x14ac:dyDescent="0.3">
      <c r="A39" s="145">
        <v>28</v>
      </c>
      <c r="B39" s="146"/>
      <c r="D39" s="145">
        <v>28</v>
      </c>
      <c r="E39" s="146"/>
      <c r="G39" s="145">
        <v>28</v>
      </c>
      <c r="H39" s="146"/>
      <c r="J39" s="145">
        <v>28</v>
      </c>
      <c r="K39" s="146"/>
      <c r="M39" s="145">
        <v>28</v>
      </c>
      <c r="N39" s="146"/>
    </row>
    <row r="40" spans="1:14" x14ac:dyDescent="0.3">
      <c r="A40" s="145">
        <v>29</v>
      </c>
      <c r="B40" s="146"/>
      <c r="D40" s="145">
        <v>29</v>
      </c>
      <c r="E40" s="146"/>
      <c r="G40" s="145">
        <v>29</v>
      </c>
      <c r="H40" s="146"/>
      <c r="J40" s="145">
        <v>29</v>
      </c>
      <c r="K40" s="146"/>
      <c r="M40" s="145">
        <v>29</v>
      </c>
      <c r="N40" s="146"/>
    </row>
    <row r="41" spans="1:14" x14ac:dyDescent="0.3">
      <c r="A41" s="145">
        <v>30</v>
      </c>
      <c r="B41" s="146"/>
      <c r="D41" s="145">
        <v>30</v>
      </c>
      <c r="E41" s="146"/>
      <c r="G41" s="145">
        <v>30</v>
      </c>
      <c r="H41" s="146"/>
      <c r="J41" s="145">
        <v>30</v>
      </c>
      <c r="K41" s="146"/>
      <c r="M41" s="145">
        <v>30</v>
      </c>
      <c r="N41" s="146"/>
    </row>
    <row r="42" spans="1:14" x14ac:dyDescent="0.3">
      <c r="A42" s="145">
        <v>31</v>
      </c>
      <c r="B42" s="146"/>
      <c r="D42" s="145">
        <v>31</v>
      </c>
      <c r="E42" s="146"/>
      <c r="G42" s="145">
        <v>31</v>
      </c>
      <c r="H42" s="146"/>
      <c r="J42" s="145">
        <v>31</v>
      </c>
      <c r="K42" s="146"/>
      <c r="M42" s="145">
        <v>31</v>
      </c>
      <c r="N42" s="146"/>
    </row>
    <row r="43" spans="1:14" x14ac:dyDescent="0.3">
      <c r="A43" s="145">
        <v>32</v>
      </c>
      <c r="B43" s="146"/>
      <c r="D43" s="145">
        <v>32</v>
      </c>
      <c r="E43" s="146"/>
      <c r="G43" s="145">
        <v>32</v>
      </c>
      <c r="H43" s="146"/>
      <c r="J43" s="145">
        <v>32</v>
      </c>
      <c r="K43" s="146"/>
      <c r="M43" s="145">
        <v>32</v>
      </c>
      <c r="N43" s="146"/>
    </row>
    <row r="44" spans="1:14" x14ac:dyDescent="0.3">
      <c r="A44" s="145">
        <v>33</v>
      </c>
      <c r="B44" s="146"/>
      <c r="D44" s="145">
        <v>33</v>
      </c>
      <c r="E44" s="146"/>
      <c r="G44" s="145">
        <v>33</v>
      </c>
      <c r="H44" s="146"/>
      <c r="J44" s="145">
        <v>33</v>
      </c>
      <c r="K44" s="146"/>
      <c r="M44" s="145">
        <v>33</v>
      </c>
      <c r="N44" s="146"/>
    </row>
    <row r="45" spans="1:14" x14ac:dyDescent="0.3">
      <c r="A45" s="145">
        <v>34</v>
      </c>
      <c r="B45" s="146"/>
      <c r="D45" s="145">
        <v>34</v>
      </c>
      <c r="E45" s="146"/>
      <c r="G45" s="145">
        <v>34</v>
      </c>
      <c r="H45" s="146"/>
      <c r="J45" s="145">
        <v>34</v>
      </c>
      <c r="K45" s="146"/>
      <c r="M45" s="145">
        <v>34</v>
      </c>
      <c r="N45" s="146"/>
    </row>
    <row r="46" spans="1:14" x14ac:dyDescent="0.3">
      <c r="A46" s="147">
        <v>35</v>
      </c>
      <c r="B46" s="148"/>
      <c r="D46" s="147">
        <v>35</v>
      </c>
      <c r="E46" s="148"/>
      <c r="G46" s="147">
        <v>35</v>
      </c>
      <c r="H46" s="148"/>
      <c r="J46" s="147">
        <v>35</v>
      </c>
      <c r="K46" s="148"/>
      <c r="M46" s="147">
        <v>35</v>
      </c>
      <c r="N46" s="148"/>
    </row>
    <row r="47" spans="1:14" x14ac:dyDescent="0.3">
      <c r="A47" s="145">
        <v>36</v>
      </c>
      <c r="B47" s="146"/>
      <c r="D47" s="145">
        <v>36</v>
      </c>
      <c r="E47" s="146"/>
      <c r="G47" s="145">
        <v>36</v>
      </c>
      <c r="H47" s="146"/>
      <c r="J47" s="145">
        <v>36</v>
      </c>
      <c r="K47" s="146"/>
      <c r="M47" s="145">
        <v>36</v>
      </c>
      <c r="N47" s="146"/>
    </row>
    <row r="48" spans="1:14" x14ac:dyDescent="0.3">
      <c r="A48" s="145">
        <v>37</v>
      </c>
      <c r="B48" s="146"/>
      <c r="D48" s="145">
        <v>37</v>
      </c>
      <c r="E48" s="146"/>
      <c r="G48" s="145">
        <v>37</v>
      </c>
      <c r="H48" s="146"/>
      <c r="J48" s="145">
        <v>37</v>
      </c>
      <c r="K48" s="146"/>
      <c r="M48" s="145">
        <v>37</v>
      </c>
      <c r="N48" s="146"/>
    </row>
    <row r="49" spans="1:14" x14ac:dyDescent="0.3">
      <c r="A49" s="145">
        <v>38</v>
      </c>
      <c r="B49" s="146"/>
      <c r="D49" s="145">
        <v>38</v>
      </c>
      <c r="E49" s="146"/>
      <c r="G49" s="145">
        <v>38</v>
      </c>
      <c r="H49" s="146"/>
      <c r="J49" s="145">
        <v>38</v>
      </c>
      <c r="K49" s="146"/>
      <c r="M49" s="145">
        <v>38</v>
      </c>
      <c r="N49" s="146"/>
    </row>
    <row r="50" spans="1:14" x14ac:dyDescent="0.3">
      <c r="A50" s="145">
        <v>39</v>
      </c>
      <c r="B50" s="146"/>
      <c r="D50" s="145">
        <v>39</v>
      </c>
      <c r="E50" s="146"/>
      <c r="G50" s="145">
        <v>39</v>
      </c>
      <c r="H50" s="146"/>
      <c r="J50" s="145">
        <v>39</v>
      </c>
      <c r="K50" s="146"/>
      <c r="M50" s="145">
        <v>39</v>
      </c>
      <c r="N50" s="146"/>
    </row>
    <row r="51" spans="1:14" x14ac:dyDescent="0.3">
      <c r="A51" s="145">
        <v>40</v>
      </c>
      <c r="B51" s="146"/>
      <c r="D51" s="145">
        <v>40</v>
      </c>
      <c r="E51" s="146"/>
      <c r="G51" s="145">
        <v>40</v>
      </c>
      <c r="H51" s="146"/>
      <c r="J51" s="145">
        <v>40</v>
      </c>
      <c r="K51" s="146"/>
      <c r="M51" s="145">
        <v>40</v>
      </c>
      <c r="N51" s="146"/>
    </row>
    <row r="52" spans="1:14" x14ac:dyDescent="0.3">
      <c r="A52" s="145">
        <v>41</v>
      </c>
      <c r="B52" s="146"/>
      <c r="D52" s="145">
        <v>41</v>
      </c>
      <c r="E52" s="146"/>
      <c r="G52" s="145">
        <v>41</v>
      </c>
      <c r="H52" s="146"/>
      <c r="J52" s="145">
        <v>41</v>
      </c>
      <c r="K52" s="146"/>
      <c r="M52" s="145">
        <v>41</v>
      </c>
      <c r="N52" s="146"/>
    </row>
    <row r="53" spans="1:14" x14ac:dyDescent="0.3">
      <c r="A53" s="145">
        <v>42</v>
      </c>
      <c r="B53" s="146"/>
      <c r="D53" s="145">
        <v>42</v>
      </c>
      <c r="E53" s="146"/>
      <c r="G53" s="145">
        <v>42</v>
      </c>
      <c r="H53" s="146"/>
      <c r="J53" s="145">
        <v>42</v>
      </c>
      <c r="K53" s="146"/>
      <c r="M53" s="145">
        <v>42</v>
      </c>
      <c r="N53" s="146"/>
    </row>
    <row r="54" spans="1:14" x14ac:dyDescent="0.3">
      <c r="A54" s="145">
        <v>43</v>
      </c>
      <c r="B54" s="146"/>
      <c r="D54" s="145">
        <v>43</v>
      </c>
      <c r="E54" s="146"/>
      <c r="G54" s="145">
        <v>43</v>
      </c>
      <c r="H54" s="146"/>
      <c r="J54" s="145">
        <v>43</v>
      </c>
      <c r="K54" s="146"/>
      <c r="M54" s="145">
        <v>43</v>
      </c>
      <c r="N54" s="146"/>
    </row>
    <row r="55" spans="1:14" x14ac:dyDescent="0.3">
      <c r="A55" s="145">
        <v>44</v>
      </c>
      <c r="B55" s="146"/>
      <c r="D55" s="145">
        <v>44</v>
      </c>
      <c r="E55" s="146"/>
      <c r="G55" s="145">
        <v>44</v>
      </c>
      <c r="H55" s="146"/>
      <c r="J55" s="145">
        <v>44</v>
      </c>
      <c r="K55" s="146"/>
      <c r="M55" s="145">
        <v>44</v>
      </c>
      <c r="N55" s="146"/>
    </row>
    <row r="56" spans="1:14" x14ac:dyDescent="0.3">
      <c r="A56" s="145">
        <v>45</v>
      </c>
      <c r="B56" s="146"/>
      <c r="D56" s="145">
        <v>45</v>
      </c>
      <c r="E56" s="146"/>
      <c r="G56" s="145">
        <v>45</v>
      </c>
      <c r="H56" s="146"/>
      <c r="J56" s="145">
        <v>45</v>
      </c>
      <c r="K56" s="146"/>
      <c r="M56" s="145">
        <v>45</v>
      </c>
      <c r="N56" s="146"/>
    </row>
    <row r="57" spans="1:14" x14ac:dyDescent="0.3">
      <c r="A57" s="145">
        <v>46</v>
      </c>
      <c r="B57" s="146"/>
      <c r="D57" s="145">
        <v>46</v>
      </c>
      <c r="E57" s="146"/>
      <c r="G57" s="145">
        <v>46</v>
      </c>
      <c r="H57" s="146"/>
      <c r="J57" s="145">
        <v>46</v>
      </c>
      <c r="K57" s="146"/>
      <c r="M57" s="145">
        <v>46</v>
      </c>
      <c r="N57" s="146"/>
    </row>
    <row r="58" spans="1:14" x14ac:dyDescent="0.3">
      <c r="A58" s="145">
        <v>47</v>
      </c>
      <c r="B58" s="146"/>
      <c r="D58" s="145">
        <v>47</v>
      </c>
      <c r="E58" s="146"/>
      <c r="G58" s="145">
        <v>47</v>
      </c>
      <c r="H58" s="146"/>
      <c r="J58" s="145">
        <v>47</v>
      </c>
      <c r="K58" s="146"/>
      <c r="M58" s="145">
        <v>47</v>
      </c>
      <c r="N58" s="146"/>
    </row>
    <row r="59" spans="1:14" x14ac:dyDescent="0.3">
      <c r="A59" s="145">
        <v>48</v>
      </c>
      <c r="B59" s="146"/>
      <c r="D59" s="145">
        <v>48</v>
      </c>
      <c r="E59" s="146"/>
      <c r="G59" s="145">
        <v>48</v>
      </c>
      <c r="H59" s="146"/>
      <c r="J59" s="145">
        <v>48</v>
      </c>
      <c r="K59" s="146"/>
      <c r="M59" s="145">
        <v>48</v>
      </c>
      <c r="N59" s="146"/>
    </row>
    <row r="60" spans="1:14" x14ac:dyDescent="0.3">
      <c r="A60" s="145">
        <v>49</v>
      </c>
      <c r="B60" s="146"/>
      <c r="D60" s="145">
        <v>49</v>
      </c>
      <c r="E60" s="146"/>
      <c r="G60" s="145">
        <v>49</v>
      </c>
      <c r="H60" s="146"/>
      <c r="J60" s="145">
        <v>49</v>
      </c>
      <c r="K60" s="146"/>
      <c r="M60" s="145">
        <v>49</v>
      </c>
      <c r="N60" s="146"/>
    </row>
    <row r="61" spans="1:14" x14ac:dyDescent="0.3">
      <c r="A61" s="145">
        <v>50</v>
      </c>
      <c r="B61" s="146"/>
      <c r="D61" s="145">
        <v>50</v>
      </c>
      <c r="E61" s="146"/>
      <c r="G61" s="145">
        <v>50</v>
      </c>
      <c r="H61" s="146"/>
      <c r="J61" s="145">
        <v>50</v>
      </c>
      <c r="K61" s="146"/>
      <c r="M61" s="145">
        <v>50</v>
      </c>
      <c r="N61" s="146"/>
    </row>
    <row r="62" spans="1:14" x14ac:dyDescent="0.3">
      <c r="A62" s="145">
        <v>51</v>
      </c>
      <c r="B62" s="146"/>
      <c r="D62" s="145">
        <v>51</v>
      </c>
      <c r="E62" s="146"/>
      <c r="G62" s="145">
        <v>51</v>
      </c>
      <c r="H62" s="146"/>
      <c r="J62" s="145">
        <v>51</v>
      </c>
      <c r="K62" s="146"/>
      <c r="M62" s="145">
        <v>51</v>
      </c>
      <c r="N62" s="146"/>
    </row>
    <row r="63" spans="1:14" x14ac:dyDescent="0.3">
      <c r="A63" s="145">
        <v>52</v>
      </c>
      <c r="B63" s="146"/>
      <c r="D63" s="145">
        <v>52</v>
      </c>
      <c r="E63" s="146"/>
      <c r="G63" s="145">
        <v>52</v>
      </c>
      <c r="H63" s="146"/>
      <c r="J63" s="145">
        <v>52</v>
      </c>
      <c r="K63" s="146"/>
      <c r="M63" s="145">
        <v>52</v>
      </c>
      <c r="N63" s="146"/>
    </row>
    <row r="64" spans="1:14" x14ac:dyDescent="0.3">
      <c r="A64" s="145">
        <v>53</v>
      </c>
      <c r="B64" s="146"/>
      <c r="D64" s="145">
        <v>53</v>
      </c>
      <c r="E64" s="146"/>
      <c r="G64" s="145">
        <v>53</v>
      </c>
      <c r="H64" s="146"/>
      <c r="J64" s="145">
        <v>53</v>
      </c>
      <c r="K64" s="146"/>
      <c r="M64" s="145">
        <v>53</v>
      </c>
      <c r="N64" s="146"/>
    </row>
    <row r="65" spans="1:14" x14ac:dyDescent="0.3">
      <c r="A65" s="145">
        <v>54</v>
      </c>
      <c r="B65" s="146"/>
      <c r="D65" s="145">
        <v>54</v>
      </c>
      <c r="E65" s="146"/>
      <c r="G65" s="145">
        <v>54</v>
      </c>
      <c r="H65" s="146"/>
      <c r="J65" s="145">
        <v>54</v>
      </c>
      <c r="K65" s="146"/>
      <c r="M65" s="145">
        <v>54</v>
      </c>
      <c r="N65" s="146"/>
    </row>
    <row r="66" spans="1:14" x14ac:dyDescent="0.3">
      <c r="A66" s="145">
        <v>55</v>
      </c>
      <c r="B66" s="146"/>
      <c r="D66" s="145">
        <v>55</v>
      </c>
      <c r="E66" s="146"/>
      <c r="G66" s="145">
        <v>55</v>
      </c>
      <c r="H66" s="146"/>
      <c r="J66" s="145">
        <v>55</v>
      </c>
      <c r="K66" s="146"/>
      <c r="M66" s="145">
        <v>55</v>
      </c>
      <c r="N66" s="146"/>
    </row>
    <row r="67" spans="1:14" x14ac:dyDescent="0.3">
      <c r="A67" s="145">
        <v>56</v>
      </c>
      <c r="B67" s="146"/>
      <c r="D67" s="145">
        <v>56</v>
      </c>
      <c r="E67" s="146"/>
      <c r="G67" s="145">
        <v>56</v>
      </c>
      <c r="H67" s="146"/>
      <c r="J67" s="145">
        <v>56</v>
      </c>
      <c r="K67" s="146"/>
      <c r="M67" s="145">
        <v>56</v>
      </c>
      <c r="N67" s="146"/>
    </row>
    <row r="68" spans="1:14" x14ac:dyDescent="0.3">
      <c r="A68" s="145">
        <v>57</v>
      </c>
      <c r="B68" s="146"/>
      <c r="D68" s="145">
        <v>57</v>
      </c>
      <c r="E68" s="146"/>
      <c r="G68" s="145">
        <v>57</v>
      </c>
      <c r="H68" s="146"/>
      <c r="J68" s="145">
        <v>57</v>
      </c>
      <c r="K68" s="146"/>
      <c r="M68" s="145">
        <v>57</v>
      </c>
      <c r="N68" s="146"/>
    </row>
    <row r="69" spans="1:14" x14ac:dyDescent="0.3">
      <c r="A69" s="145">
        <v>58</v>
      </c>
      <c r="B69" s="146"/>
      <c r="D69" s="145">
        <v>58</v>
      </c>
      <c r="E69" s="146"/>
      <c r="G69" s="145">
        <v>58</v>
      </c>
      <c r="H69" s="146"/>
      <c r="J69" s="145">
        <v>58</v>
      </c>
      <c r="K69" s="146"/>
      <c r="M69" s="145">
        <v>58</v>
      </c>
      <c r="N69" s="146"/>
    </row>
    <row r="70" spans="1:14" x14ac:dyDescent="0.3">
      <c r="A70" s="145">
        <v>59</v>
      </c>
      <c r="B70" s="146"/>
      <c r="D70" s="145">
        <v>59</v>
      </c>
      <c r="E70" s="146"/>
      <c r="G70" s="145">
        <v>59</v>
      </c>
      <c r="H70" s="146"/>
      <c r="J70" s="145">
        <v>59</v>
      </c>
      <c r="K70" s="146"/>
      <c r="M70" s="145">
        <v>59</v>
      </c>
      <c r="N70" s="146"/>
    </row>
    <row r="71" spans="1:14" x14ac:dyDescent="0.3">
      <c r="A71" s="145">
        <v>60</v>
      </c>
      <c r="B71" s="146"/>
      <c r="D71" s="145">
        <v>60</v>
      </c>
      <c r="E71" s="146"/>
      <c r="G71" s="145">
        <v>60</v>
      </c>
      <c r="H71" s="146"/>
      <c r="J71" s="145">
        <v>60</v>
      </c>
      <c r="K71" s="146"/>
      <c r="M71" s="145">
        <v>60</v>
      </c>
      <c r="N71" s="146"/>
    </row>
    <row r="72" spans="1:14" x14ac:dyDescent="0.3">
      <c r="A72" s="145">
        <v>61</v>
      </c>
      <c r="B72" s="146"/>
      <c r="D72" s="145">
        <v>61</v>
      </c>
      <c r="E72" s="146"/>
      <c r="G72" s="145">
        <v>61</v>
      </c>
      <c r="H72" s="146"/>
      <c r="J72" s="145">
        <v>61</v>
      </c>
      <c r="K72" s="146"/>
      <c r="M72" s="145">
        <v>61</v>
      </c>
      <c r="N72" s="146"/>
    </row>
    <row r="73" spans="1:14" x14ac:dyDescent="0.3">
      <c r="A73" s="145">
        <v>62</v>
      </c>
      <c r="B73" s="146"/>
      <c r="D73" s="145">
        <v>62</v>
      </c>
      <c r="E73" s="146"/>
      <c r="G73" s="145">
        <v>62</v>
      </c>
      <c r="H73" s="146"/>
      <c r="J73" s="145">
        <v>62</v>
      </c>
      <c r="K73" s="146"/>
      <c r="M73" s="145">
        <v>62</v>
      </c>
      <c r="N73" s="146"/>
    </row>
    <row r="74" spans="1:14" x14ac:dyDescent="0.3">
      <c r="A74" s="145">
        <v>63</v>
      </c>
      <c r="B74" s="146"/>
      <c r="D74" s="145">
        <v>63</v>
      </c>
      <c r="E74" s="146"/>
      <c r="G74" s="145">
        <v>63</v>
      </c>
      <c r="H74" s="146"/>
      <c r="J74" s="145">
        <v>63</v>
      </c>
      <c r="K74" s="146"/>
      <c r="M74" s="145">
        <v>63</v>
      </c>
      <c r="N74" s="146"/>
    </row>
    <row r="75" spans="1:14" x14ac:dyDescent="0.3">
      <c r="A75" s="145">
        <v>64</v>
      </c>
      <c r="B75" s="146"/>
      <c r="D75" s="145">
        <v>64</v>
      </c>
      <c r="E75" s="146"/>
      <c r="G75" s="145">
        <v>64</v>
      </c>
      <c r="H75" s="146"/>
      <c r="J75" s="145">
        <v>64</v>
      </c>
      <c r="K75" s="146"/>
      <c r="M75" s="145">
        <v>64</v>
      </c>
      <c r="N75" s="146"/>
    </row>
    <row r="76" spans="1:14" x14ac:dyDescent="0.3">
      <c r="A76" s="145">
        <v>65</v>
      </c>
      <c r="B76" s="146"/>
      <c r="D76" s="145">
        <v>65</v>
      </c>
      <c r="E76" s="146"/>
      <c r="G76" s="145">
        <v>65</v>
      </c>
      <c r="H76" s="146"/>
      <c r="J76" s="145">
        <v>65</v>
      </c>
      <c r="K76" s="146"/>
      <c r="M76" s="145">
        <v>65</v>
      </c>
      <c r="N76" s="146"/>
    </row>
    <row r="77" spans="1:14" x14ac:dyDescent="0.3">
      <c r="A77" s="145">
        <v>66</v>
      </c>
      <c r="B77" s="146"/>
      <c r="D77" s="145">
        <v>66</v>
      </c>
      <c r="E77" s="146"/>
      <c r="G77" s="145">
        <v>66</v>
      </c>
      <c r="H77" s="146"/>
      <c r="J77" s="145">
        <v>66</v>
      </c>
      <c r="K77" s="146"/>
      <c r="M77" s="145">
        <v>66</v>
      </c>
      <c r="N77" s="146"/>
    </row>
    <row r="78" spans="1:14" x14ac:dyDescent="0.3">
      <c r="A78" s="145">
        <v>67</v>
      </c>
      <c r="B78" s="146"/>
      <c r="D78" s="145">
        <v>67</v>
      </c>
      <c r="E78" s="146"/>
      <c r="G78" s="145">
        <v>67</v>
      </c>
      <c r="H78" s="146"/>
      <c r="J78" s="145">
        <v>67</v>
      </c>
      <c r="K78" s="146"/>
      <c r="M78" s="145">
        <v>67</v>
      </c>
      <c r="N78" s="146"/>
    </row>
    <row r="79" spans="1:14" x14ac:dyDescent="0.3">
      <c r="A79" s="145">
        <v>68</v>
      </c>
      <c r="B79" s="146"/>
      <c r="D79" s="145">
        <v>68</v>
      </c>
      <c r="E79" s="146"/>
      <c r="G79" s="145">
        <v>68</v>
      </c>
      <c r="H79" s="146"/>
      <c r="J79" s="145">
        <v>68</v>
      </c>
      <c r="K79" s="146"/>
      <c r="M79" s="145">
        <v>68</v>
      </c>
      <c r="N79" s="146"/>
    </row>
    <row r="80" spans="1:14" x14ac:dyDescent="0.3">
      <c r="A80" s="145">
        <v>69</v>
      </c>
      <c r="B80" s="146"/>
      <c r="D80" s="145">
        <v>69</v>
      </c>
      <c r="E80" s="146"/>
      <c r="G80" s="145">
        <v>69</v>
      </c>
      <c r="H80" s="146"/>
      <c r="J80" s="145">
        <v>69</v>
      </c>
      <c r="K80" s="146"/>
      <c r="M80" s="145">
        <v>69</v>
      </c>
      <c r="N80" s="146"/>
    </row>
    <row r="81" spans="1:14" x14ac:dyDescent="0.3">
      <c r="A81" s="145">
        <v>70</v>
      </c>
      <c r="B81" s="146"/>
      <c r="D81" s="145">
        <v>70</v>
      </c>
      <c r="E81" s="146"/>
      <c r="G81" s="145">
        <v>70</v>
      </c>
      <c r="H81" s="146"/>
      <c r="J81" s="145">
        <v>70</v>
      </c>
      <c r="K81" s="146"/>
      <c r="M81" s="145">
        <v>70</v>
      </c>
      <c r="N81" s="146"/>
    </row>
    <row r="82" spans="1:14" x14ac:dyDescent="0.3">
      <c r="A82" s="145">
        <v>71</v>
      </c>
      <c r="B82" s="146"/>
      <c r="D82" s="145">
        <v>71</v>
      </c>
      <c r="E82" s="146"/>
      <c r="G82" s="145">
        <v>71</v>
      </c>
      <c r="H82" s="146"/>
      <c r="J82" s="145">
        <v>71</v>
      </c>
      <c r="K82" s="146"/>
      <c r="M82" s="145">
        <v>71</v>
      </c>
      <c r="N82" s="146"/>
    </row>
    <row r="83" spans="1:14" x14ac:dyDescent="0.3">
      <c r="A83" s="145">
        <v>72</v>
      </c>
      <c r="B83" s="146"/>
      <c r="D83" s="145">
        <v>72</v>
      </c>
      <c r="E83" s="146"/>
      <c r="G83" s="145">
        <v>72</v>
      </c>
      <c r="H83" s="146"/>
      <c r="J83" s="145">
        <v>72</v>
      </c>
      <c r="K83" s="146"/>
      <c r="M83" s="145">
        <v>72</v>
      </c>
      <c r="N83" s="146"/>
    </row>
    <row r="84" spans="1:14" x14ac:dyDescent="0.3">
      <c r="A84" s="145">
        <v>73</v>
      </c>
      <c r="B84" s="146"/>
      <c r="D84" s="145">
        <v>73</v>
      </c>
      <c r="E84" s="146"/>
      <c r="G84" s="145">
        <v>73</v>
      </c>
      <c r="H84" s="146"/>
      <c r="J84" s="145">
        <v>73</v>
      </c>
      <c r="K84" s="146"/>
      <c r="M84" s="145">
        <v>73</v>
      </c>
      <c r="N84" s="146"/>
    </row>
    <row r="85" spans="1:14" x14ac:dyDescent="0.3">
      <c r="A85" s="145">
        <v>74</v>
      </c>
      <c r="B85" s="148"/>
      <c r="D85" s="145">
        <v>74</v>
      </c>
      <c r="E85" s="148"/>
      <c r="G85" s="145">
        <v>74</v>
      </c>
      <c r="H85" s="148"/>
      <c r="J85" s="145">
        <v>74</v>
      </c>
      <c r="K85" s="148"/>
      <c r="M85" s="145">
        <v>74</v>
      </c>
      <c r="N85" s="148"/>
    </row>
    <row r="86" spans="1:14" x14ac:dyDescent="0.3">
      <c r="A86" s="145">
        <v>75</v>
      </c>
      <c r="B86" s="148"/>
      <c r="D86" s="145">
        <v>75</v>
      </c>
      <c r="E86" s="148"/>
      <c r="G86" s="145">
        <v>75</v>
      </c>
      <c r="H86" s="148"/>
      <c r="J86" s="145">
        <v>75</v>
      </c>
      <c r="K86" s="148"/>
      <c r="M86" s="145">
        <v>75</v>
      </c>
      <c r="N86" s="148"/>
    </row>
  </sheetData>
  <sheetProtection sheet="1" objects="1" scenarios="1" selectLockedCells="1"/>
  <pageMargins left="0.7" right="0.7" top="0.75" bottom="0.75" header="0.3" footer="0.3"/>
  <pageSetup orientation="portrait" r:id="rId1"/>
  <drawing r:id="rId2"/>
  <tableParts count="5">
    <tablePart r:id="rId3"/>
    <tablePart r:id="rId4"/>
    <tablePart r:id="rId5"/>
    <tablePart r:id="rId6"/>
    <tablePart r:id="rId7"/>
  </tableParts>
  <extLst>
    <ext xmlns:x14="http://schemas.microsoft.com/office/spreadsheetml/2009/9/main" uri="{CCE6A557-97BC-4b89-ADB6-D9C93CAAB3DF}">
      <x14:dataValidations xmlns:xm="http://schemas.microsoft.com/office/excel/2006/main" count="1">
        <x14:dataValidation type="list" allowBlank="1" showInputMessage="1" showErrorMessage="1" xr:uid="{5A1EB8F1-26C8-4D1F-9287-DEA78B247C78}">
          <x14:formula1>
            <xm:f>Definitions!$D$6:$D$7</xm:f>
          </x14:formula1>
          <xm:sqref>B7 K7 E7 H7 N7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B6B15-E538-4219-885D-15027A54E119}">
  <sheetPr>
    <tabColor theme="5"/>
  </sheetPr>
  <dimension ref="A1:H59"/>
  <sheetViews>
    <sheetView showGridLines="0" topLeftCell="A8" workbookViewId="0">
      <selection activeCell="A26" sqref="A26"/>
    </sheetView>
  </sheetViews>
  <sheetFormatPr defaultRowHeight="15.75" customHeight="1" x14ac:dyDescent="0.3"/>
  <cols>
    <col min="1" max="1" width="39.69921875" style="137" customWidth="1"/>
    <col min="2" max="3" width="25.19921875" style="137" customWidth="1"/>
    <col min="4" max="4" width="19.69921875" style="137" customWidth="1"/>
    <col min="5" max="5" width="17" style="137" customWidth="1"/>
    <col min="6" max="6" width="17.5" style="137" customWidth="1"/>
    <col min="7" max="7" width="16.59765625" style="137" customWidth="1"/>
    <col min="8" max="8" width="15.19921875" style="137" customWidth="1"/>
    <col min="9" max="253" width="8.59765625" style="137" customWidth="1"/>
    <col min="254" max="256" width="17.19921875" style="137" customWidth="1"/>
    <col min="257" max="257" width="15.19921875" style="137" customWidth="1"/>
    <col min="258" max="258" width="17.59765625" style="137" customWidth="1"/>
    <col min="259" max="509" width="8.59765625" style="137" customWidth="1"/>
    <col min="510" max="512" width="17.19921875" style="137" customWidth="1"/>
    <col min="513" max="513" width="15.19921875" style="137" customWidth="1"/>
    <col min="514" max="514" width="17.59765625" style="137" customWidth="1"/>
    <col min="515" max="765" width="8.59765625" style="137" customWidth="1"/>
    <col min="766" max="768" width="17.19921875" style="137" customWidth="1"/>
    <col min="769" max="769" width="15.19921875" style="137" customWidth="1"/>
    <col min="770" max="770" width="17.59765625" style="137" customWidth="1"/>
    <col min="771" max="1021" width="8.59765625" style="137" customWidth="1"/>
    <col min="1022" max="1024" width="17.19921875" style="137" customWidth="1"/>
    <col min="1025" max="1025" width="15.19921875" style="137" customWidth="1"/>
    <col min="1026" max="1026" width="17.59765625" style="137" customWidth="1"/>
    <col min="1027" max="1277" width="8.59765625" style="137" customWidth="1"/>
    <col min="1278" max="1280" width="17.19921875" style="137" customWidth="1"/>
    <col min="1281" max="1281" width="15.19921875" style="137" customWidth="1"/>
    <col min="1282" max="1282" width="17.59765625" style="137" customWidth="1"/>
    <col min="1283" max="1533" width="8.59765625" style="137" customWidth="1"/>
    <col min="1534" max="1536" width="17.19921875" style="137" customWidth="1"/>
    <col min="1537" max="1537" width="15.19921875" style="137" customWidth="1"/>
    <col min="1538" max="1538" width="17.59765625" style="137" customWidth="1"/>
    <col min="1539" max="1789" width="8.59765625" style="137" customWidth="1"/>
    <col min="1790" max="1792" width="17.19921875" style="137" customWidth="1"/>
    <col min="1793" max="1793" width="15.19921875" style="137" customWidth="1"/>
    <col min="1794" max="1794" width="17.59765625" style="137" customWidth="1"/>
    <col min="1795" max="2045" width="8.59765625" style="137" customWidth="1"/>
    <col min="2046" max="2048" width="17.19921875" style="137" customWidth="1"/>
    <col min="2049" max="2049" width="15.19921875" style="137" customWidth="1"/>
    <col min="2050" max="2050" width="17.59765625" style="137" customWidth="1"/>
    <col min="2051" max="2301" width="8.59765625" style="137" customWidth="1"/>
    <col min="2302" max="2304" width="17.19921875" style="137" customWidth="1"/>
    <col min="2305" max="2305" width="15.19921875" style="137" customWidth="1"/>
    <col min="2306" max="2306" width="17.59765625" style="137" customWidth="1"/>
    <col min="2307" max="2557" width="8.59765625" style="137" customWidth="1"/>
    <col min="2558" max="2560" width="17.19921875" style="137" customWidth="1"/>
    <col min="2561" max="2561" width="15.19921875" style="137" customWidth="1"/>
    <col min="2562" max="2562" width="17.59765625" style="137" customWidth="1"/>
    <col min="2563" max="2813" width="8.59765625" style="137" customWidth="1"/>
    <col min="2814" max="2816" width="17.19921875" style="137" customWidth="1"/>
    <col min="2817" max="2817" width="15.19921875" style="137" customWidth="1"/>
    <col min="2818" max="2818" width="17.59765625" style="137" customWidth="1"/>
    <col min="2819" max="3069" width="8.59765625" style="137" customWidth="1"/>
    <col min="3070" max="3072" width="17.19921875" style="137" customWidth="1"/>
    <col min="3073" max="3073" width="15.19921875" style="137" customWidth="1"/>
    <col min="3074" max="3074" width="17.59765625" style="137" customWidth="1"/>
    <col min="3075" max="3325" width="8.59765625" style="137" customWidth="1"/>
    <col min="3326" max="3328" width="17.19921875" style="137" customWidth="1"/>
    <col min="3329" max="3329" width="15.19921875" style="137" customWidth="1"/>
    <col min="3330" max="3330" width="17.59765625" style="137" customWidth="1"/>
    <col min="3331" max="3581" width="8.59765625" style="137" customWidth="1"/>
    <col min="3582" max="3584" width="17.19921875" style="137" customWidth="1"/>
    <col min="3585" max="3585" width="15.19921875" style="137" customWidth="1"/>
    <col min="3586" max="3586" width="17.59765625" style="137" customWidth="1"/>
    <col min="3587" max="3837" width="8.59765625" style="137" customWidth="1"/>
    <col min="3838" max="3840" width="17.19921875" style="137" customWidth="1"/>
    <col min="3841" max="3841" width="15.19921875" style="137" customWidth="1"/>
    <col min="3842" max="3842" width="17.59765625" style="137" customWidth="1"/>
    <col min="3843" max="4093" width="8.59765625" style="137" customWidth="1"/>
    <col min="4094" max="4096" width="17.19921875" style="137" customWidth="1"/>
    <col min="4097" max="4097" width="15.19921875" style="137" customWidth="1"/>
    <col min="4098" max="4098" width="17.59765625" style="137" customWidth="1"/>
    <col min="4099" max="4349" width="8.59765625" style="137" customWidth="1"/>
    <col min="4350" max="4352" width="17.19921875" style="137" customWidth="1"/>
    <col min="4353" max="4353" width="15.19921875" style="137" customWidth="1"/>
    <col min="4354" max="4354" width="17.59765625" style="137" customWidth="1"/>
    <col min="4355" max="4605" width="8.59765625" style="137" customWidth="1"/>
    <col min="4606" max="4608" width="17.19921875" style="137" customWidth="1"/>
    <col min="4609" max="4609" width="15.19921875" style="137" customWidth="1"/>
    <col min="4610" max="4610" width="17.59765625" style="137" customWidth="1"/>
    <col min="4611" max="4861" width="8.59765625" style="137" customWidth="1"/>
    <col min="4862" max="4864" width="17.19921875" style="137" customWidth="1"/>
    <col min="4865" max="4865" width="15.19921875" style="137" customWidth="1"/>
    <col min="4866" max="4866" width="17.59765625" style="137" customWidth="1"/>
    <col min="4867" max="5117" width="8.59765625" style="137" customWidth="1"/>
    <col min="5118" max="5120" width="17.19921875" style="137" customWidth="1"/>
    <col min="5121" max="5121" width="15.19921875" style="137" customWidth="1"/>
    <col min="5122" max="5122" width="17.59765625" style="137" customWidth="1"/>
    <col min="5123" max="5373" width="8.59765625" style="137" customWidth="1"/>
    <col min="5374" max="5376" width="17.19921875" style="137" customWidth="1"/>
    <col min="5377" max="5377" width="15.19921875" style="137" customWidth="1"/>
    <col min="5378" max="5378" width="17.59765625" style="137" customWidth="1"/>
    <col min="5379" max="5629" width="8.59765625" style="137" customWidth="1"/>
    <col min="5630" max="5632" width="17.19921875" style="137" customWidth="1"/>
    <col min="5633" max="5633" width="15.19921875" style="137" customWidth="1"/>
    <col min="5634" max="5634" width="17.59765625" style="137" customWidth="1"/>
    <col min="5635" max="5885" width="8.59765625" style="137" customWidth="1"/>
    <col min="5886" max="5888" width="17.19921875" style="137" customWidth="1"/>
    <col min="5889" max="5889" width="15.19921875" style="137" customWidth="1"/>
    <col min="5890" max="5890" width="17.59765625" style="137" customWidth="1"/>
    <col min="5891" max="6141" width="8.59765625" style="137" customWidth="1"/>
    <col min="6142" max="6144" width="17.19921875" style="137" customWidth="1"/>
    <col min="6145" max="6145" width="15.19921875" style="137" customWidth="1"/>
    <col min="6146" max="6146" width="17.59765625" style="137" customWidth="1"/>
    <col min="6147" max="6397" width="8.59765625" style="137" customWidth="1"/>
    <col min="6398" max="6400" width="17.19921875" style="137" customWidth="1"/>
    <col min="6401" max="6401" width="15.19921875" style="137" customWidth="1"/>
    <col min="6402" max="6402" width="17.59765625" style="137" customWidth="1"/>
    <col min="6403" max="6653" width="8.59765625" style="137" customWidth="1"/>
    <col min="6654" max="6656" width="17.19921875" style="137" customWidth="1"/>
    <col min="6657" max="6657" width="15.19921875" style="137" customWidth="1"/>
    <col min="6658" max="6658" width="17.59765625" style="137" customWidth="1"/>
    <col min="6659" max="6909" width="8.59765625" style="137" customWidth="1"/>
    <col min="6910" max="6912" width="17.19921875" style="137" customWidth="1"/>
    <col min="6913" max="6913" width="15.19921875" style="137" customWidth="1"/>
    <col min="6914" max="6914" width="17.59765625" style="137" customWidth="1"/>
    <col min="6915" max="7165" width="8.59765625" style="137" customWidth="1"/>
    <col min="7166" max="7168" width="17.19921875" style="137" customWidth="1"/>
    <col min="7169" max="7169" width="15.19921875" style="137" customWidth="1"/>
    <col min="7170" max="7170" width="17.59765625" style="137" customWidth="1"/>
    <col min="7171" max="7421" width="8.59765625" style="137" customWidth="1"/>
    <col min="7422" max="7424" width="17.19921875" style="137" customWidth="1"/>
    <col min="7425" max="7425" width="15.19921875" style="137" customWidth="1"/>
    <col min="7426" max="7426" width="17.59765625" style="137" customWidth="1"/>
    <col min="7427" max="7677" width="8.59765625" style="137" customWidth="1"/>
    <col min="7678" max="7680" width="17.19921875" style="137" customWidth="1"/>
    <col min="7681" max="7681" width="15.19921875" style="137" customWidth="1"/>
    <col min="7682" max="7682" width="17.59765625" style="137" customWidth="1"/>
    <col min="7683" max="7933" width="8.59765625" style="137" customWidth="1"/>
    <col min="7934" max="7936" width="17.19921875" style="137" customWidth="1"/>
    <col min="7937" max="7937" width="15.19921875" style="137" customWidth="1"/>
    <col min="7938" max="7938" width="17.59765625" style="137" customWidth="1"/>
    <col min="7939" max="8189" width="8.59765625" style="137" customWidth="1"/>
    <col min="8190" max="8192" width="17.19921875" style="137" customWidth="1"/>
    <col min="8193" max="8193" width="15.19921875" style="137" customWidth="1"/>
    <col min="8194" max="8194" width="17.59765625" style="137" customWidth="1"/>
    <col min="8195" max="8445" width="8.59765625" style="137" customWidth="1"/>
    <col min="8446" max="8448" width="17.19921875" style="137" customWidth="1"/>
    <col min="8449" max="8449" width="15.19921875" style="137" customWidth="1"/>
    <col min="8450" max="8450" width="17.59765625" style="137" customWidth="1"/>
    <col min="8451" max="8701" width="8.59765625" style="137" customWidth="1"/>
    <col min="8702" max="8704" width="17.19921875" style="137" customWidth="1"/>
    <col min="8705" max="8705" width="15.19921875" style="137" customWidth="1"/>
    <col min="8706" max="8706" width="17.59765625" style="137" customWidth="1"/>
    <col min="8707" max="8957" width="8.59765625" style="137" customWidth="1"/>
    <col min="8958" max="8960" width="17.19921875" style="137" customWidth="1"/>
    <col min="8961" max="8961" width="15.19921875" style="137" customWidth="1"/>
    <col min="8962" max="8962" width="17.59765625" style="137" customWidth="1"/>
    <col min="8963" max="9213" width="8.59765625" style="137" customWidth="1"/>
    <col min="9214" max="9216" width="17.19921875" style="137" customWidth="1"/>
    <col min="9217" max="9217" width="15.19921875" style="137" customWidth="1"/>
    <col min="9218" max="9218" width="17.59765625" style="137" customWidth="1"/>
    <col min="9219" max="9469" width="8.59765625" style="137" customWidth="1"/>
    <col min="9470" max="9472" width="17.19921875" style="137" customWidth="1"/>
    <col min="9473" max="9473" width="15.19921875" style="137" customWidth="1"/>
    <col min="9474" max="9474" width="17.59765625" style="137" customWidth="1"/>
    <col min="9475" max="9725" width="8.59765625" style="137" customWidth="1"/>
    <col min="9726" max="9728" width="17.19921875" style="137" customWidth="1"/>
    <col min="9729" max="9729" width="15.19921875" style="137" customWidth="1"/>
    <col min="9730" max="9730" width="17.59765625" style="137" customWidth="1"/>
    <col min="9731" max="9981" width="8.59765625" style="137" customWidth="1"/>
    <col min="9982" max="9984" width="17.19921875" style="137" customWidth="1"/>
    <col min="9985" max="9985" width="15.19921875" style="137" customWidth="1"/>
    <col min="9986" max="9986" width="17.59765625" style="137" customWidth="1"/>
    <col min="9987" max="10237" width="8.59765625" style="137" customWidth="1"/>
    <col min="10238" max="10240" width="17.19921875" style="137" customWidth="1"/>
    <col min="10241" max="10241" width="15.19921875" style="137" customWidth="1"/>
    <col min="10242" max="10242" width="17.59765625" style="137" customWidth="1"/>
    <col min="10243" max="10493" width="8.59765625" style="137" customWidth="1"/>
    <col min="10494" max="10496" width="17.19921875" style="137" customWidth="1"/>
    <col min="10497" max="10497" width="15.19921875" style="137" customWidth="1"/>
    <col min="10498" max="10498" width="17.59765625" style="137" customWidth="1"/>
    <col min="10499" max="10749" width="8.59765625" style="137" customWidth="1"/>
    <col min="10750" max="10752" width="17.19921875" style="137" customWidth="1"/>
    <col min="10753" max="10753" width="15.19921875" style="137" customWidth="1"/>
    <col min="10754" max="10754" width="17.59765625" style="137" customWidth="1"/>
    <col min="10755" max="11005" width="8.59765625" style="137" customWidth="1"/>
    <col min="11006" max="11008" width="17.19921875" style="137" customWidth="1"/>
    <col min="11009" max="11009" width="15.19921875" style="137" customWidth="1"/>
    <col min="11010" max="11010" width="17.59765625" style="137" customWidth="1"/>
    <col min="11011" max="11261" width="8.59765625" style="137" customWidth="1"/>
    <col min="11262" max="11264" width="17.19921875" style="137" customWidth="1"/>
    <col min="11265" max="11265" width="15.19921875" style="137" customWidth="1"/>
    <col min="11266" max="11266" width="17.59765625" style="137" customWidth="1"/>
    <col min="11267" max="11517" width="8.59765625" style="137" customWidth="1"/>
    <col min="11518" max="11520" width="17.19921875" style="137" customWidth="1"/>
    <col min="11521" max="11521" width="15.19921875" style="137" customWidth="1"/>
    <col min="11522" max="11522" width="17.59765625" style="137" customWidth="1"/>
    <col min="11523" max="11773" width="8.59765625" style="137" customWidth="1"/>
    <col min="11774" max="11776" width="17.19921875" style="137" customWidth="1"/>
    <col min="11777" max="11777" width="15.19921875" style="137" customWidth="1"/>
    <col min="11778" max="11778" width="17.59765625" style="137" customWidth="1"/>
    <col min="11779" max="12029" width="8.59765625" style="137" customWidth="1"/>
    <col min="12030" max="12032" width="17.19921875" style="137" customWidth="1"/>
    <col min="12033" max="12033" width="15.19921875" style="137" customWidth="1"/>
    <col min="12034" max="12034" width="17.59765625" style="137" customWidth="1"/>
    <col min="12035" max="12285" width="8.59765625" style="137" customWidth="1"/>
    <col min="12286" max="12288" width="17.19921875" style="137" customWidth="1"/>
    <col min="12289" max="12289" width="15.19921875" style="137" customWidth="1"/>
    <col min="12290" max="12290" width="17.59765625" style="137" customWidth="1"/>
    <col min="12291" max="12541" width="8.59765625" style="137" customWidth="1"/>
    <col min="12542" max="12544" width="17.19921875" style="137" customWidth="1"/>
    <col min="12545" max="12545" width="15.19921875" style="137" customWidth="1"/>
    <col min="12546" max="12546" width="17.59765625" style="137" customWidth="1"/>
    <col min="12547" max="12797" width="8.59765625" style="137" customWidth="1"/>
    <col min="12798" max="12800" width="17.19921875" style="137" customWidth="1"/>
    <col min="12801" max="12801" width="15.19921875" style="137" customWidth="1"/>
    <col min="12802" max="12802" width="17.59765625" style="137" customWidth="1"/>
    <col min="12803" max="13053" width="8.59765625" style="137" customWidth="1"/>
    <col min="13054" max="13056" width="17.19921875" style="137" customWidth="1"/>
    <col min="13057" max="13057" width="15.19921875" style="137" customWidth="1"/>
    <col min="13058" max="13058" width="17.59765625" style="137" customWidth="1"/>
    <col min="13059" max="13309" width="8.59765625" style="137" customWidth="1"/>
    <col min="13310" max="13312" width="17.19921875" style="137" customWidth="1"/>
    <col min="13313" max="13313" width="15.19921875" style="137" customWidth="1"/>
    <col min="13314" max="13314" width="17.59765625" style="137" customWidth="1"/>
    <col min="13315" max="13565" width="8.59765625" style="137" customWidth="1"/>
    <col min="13566" max="13568" width="17.19921875" style="137" customWidth="1"/>
    <col min="13569" max="13569" width="15.19921875" style="137" customWidth="1"/>
    <col min="13570" max="13570" width="17.59765625" style="137" customWidth="1"/>
    <col min="13571" max="13821" width="8.59765625" style="137" customWidth="1"/>
    <col min="13822" max="13824" width="17.19921875" style="137" customWidth="1"/>
    <col min="13825" max="13825" width="15.19921875" style="137" customWidth="1"/>
    <col min="13826" max="13826" width="17.59765625" style="137" customWidth="1"/>
    <col min="13827" max="14077" width="8.59765625" style="137" customWidth="1"/>
    <col min="14078" max="14080" width="17.19921875" style="137" customWidth="1"/>
    <col min="14081" max="14081" width="15.19921875" style="137" customWidth="1"/>
    <col min="14082" max="14082" width="17.59765625" style="137" customWidth="1"/>
    <col min="14083" max="14333" width="8.59765625" style="137" customWidth="1"/>
    <col min="14334" max="14336" width="17.19921875" style="137" customWidth="1"/>
    <col min="14337" max="14337" width="15.19921875" style="137" customWidth="1"/>
    <col min="14338" max="14338" width="17.59765625" style="137" customWidth="1"/>
    <col min="14339" max="14589" width="8.59765625" style="137" customWidth="1"/>
    <col min="14590" max="14592" width="17.19921875" style="137" customWidth="1"/>
    <col min="14593" max="14593" width="15.19921875" style="137" customWidth="1"/>
    <col min="14594" max="14594" width="17.59765625" style="137" customWidth="1"/>
    <col min="14595" max="14845" width="8.59765625" style="137" customWidth="1"/>
    <col min="14846" max="14848" width="17.19921875" style="137" customWidth="1"/>
    <col min="14849" max="14849" width="15.19921875" style="137" customWidth="1"/>
    <col min="14850" max="14850" width="17.59765625" style="137" customWidth="1"/>
    <col min="14851" max="15101" width="8.59765625" style="137" customWidth="1"/>
    <col min="15102" max="15104" width="17.19921875" style="137" customWidth="1"/>
    <col min="15105" max="15105" width="15.19921875" style="137" customWidth="1"/>
    <col min="15106" max="15106" width="17.59765625" style="137" customWidth="1"/>
    <col min="15107" max="15357" width="8.59765625" style="137" customWidth="1"/>
    <col min="15358" max="15360" width="17.19921875" style="137" customWidth="1"/>
    <col min="15361" max="15361" width="15.19921875" style="137" customWidth="1"/>
    <col min="15362" max="15362" width="17.59765625" style="137" customWidth="1"/>
    <col min="15363" max="15613" width="8.59765625" style="137" customWidth="1"/>
    <col min="15614" max="15616" width="17.19921875" style="137" customWidth="1"/>
    <col min="15617" max="15617" width="15.19921875" style="137" customWidth="1"/>
    <col min="15618" max="15618" width="17.59765625" style="137" customWidth="1"/>
    <col min="15619" max="15869" width="8.59765625" style="137" customWidth="1"/>
    <col min="15870" max="15872" width="17.19921875" style="137" customWidth="1"/>
    <col min="15873" max="15873" width="15.19921875" style="137" customWidth="1"/>
    <col min="15874" max="15874" width="17.59765625" style="137" customWidth="1"/>
    <col min="15875" max="16125" width="8.59765625" style="137" customWidth="1"/>
    <col min="16126" max="16128" width="17.19921875" style="137" customWidth="1"/>
    <col min="16129" max="16129" width="15.19921875" style="137" customWidth="1"/>
    <col min="16130" max="16130" width="17.59765625" style="137" customWidth="1"/>
    <col min="16131" max="16131" width="8.59765625" style="137" customWidth="1"/>
    <col min="16132" max="16381" width="8.69921875" style="137"/>
    <col min="16382" max="16384" width="7.69921875" style="137" customWidth="1"/>
  </cols>
  <sheetData>
    <row r="1" spans="1:8" ht="18" x14ac:dyDescent="0.35">
      <c r="A1" s="150" t="s">
        <v>220</v>
      </c>
      <c r="B1" s="136"/>
      <c r="C1" s="136"/>
      <c r="D1" s="136"/>
    </row>
    <row r="2" spans="1:8" ht="73.2" customHeight="1" x14ac:dyDescent="0.3">
      <c r="A2" s="138"/>
    </row>
    <row r="3" spans="1:8" ht="52.95" customHeight="1" x14ac:dyDescent="0.3">
      <c r="A3" s="138"/>
    </row>
    <row r="4" spans="1:8" ht="15.6" x14ac:dyDescent="0.3">
      <c r="A4" s="139" t="s">
        <v>215</v>
      </c>
      <c r="B4" s="142"/>
      <c r="C4" s="151"/>
    </row>
    <row r="5" spans="1:8" ht="15.6" x14ac:dyDescent="0.3">
      <c r="A5" s="139" t="s">
        <v>221</v>
      </c>
      <c r="B5" s="142"/>
      <c r="C5" s="151"/>
    </row>
    <row r="6" spans="1:8" ht="15.6" x14ac:dyDescent="0.3">
      <c r="A6" s="139" t="s">
        <v>222</v>
      </c>
      <c r="B6" s="142">
        <f>SUM(Table263032[Weight of sample before sorting (write-in)])</f>
        <v>0</v>
      </c>
      <c r="C6" s="151"/>
    </row>
    <row r="8" spans="1:8" ht="15.6" x14ac:dyDescent="0.3">
      <c r="A8" s="152" t="s">
        <v>223</v>
      </c>
    </row>
    <row r="9" spans="1:8" ht="43.35" customHeight="1" x14ac:dyDescent="0.3">
      <c r="A9" s="153" t="s">
        <v>224</v>
      </c>
      <c r="B9" s="154" t="s">
        <v>225</v>
      </c>
      <c r="C9" s="154" t="s">
        <v>226</v>
      </c>
      <c r="D9" s="154" t="s">
        <v>227</v>
      </c>
      <c r="E9" s="155" t="s">
        <v>228</v>
      </c>
      <c r="F9" s="154" t="s">
        <v>229</v>
      </c>
      <c r="G9" s="156" t="s">
        <v>230</v>
      </c>
      <c r="H9" s="156" t="s">
        <v>231</v>
      </c>
    </row>
    <row r="10" spans="1:8" ht="15.6" x14ac:dyDescent="0.3">
      <c r="A10" s="141"/>
      <c r="B10" s="141"/>
      <c r="C10" s="141"/>
      <c r="D10" s="141"/>
      <c r="E10" s="141"/>
      <c r="F10" s="141"/>
      <c r="G10"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10" s="157" t="str">
        <f>IFERROR(Table263032[[#This Row],[Weight of sample before sorting (write-in)]]-Table263032[[#This Row],[Container Tare Weight (do not edit)]],"")</f>
        <v/>
      </c>
    </row>
    <row r="11" spans="1:8" ht="15.6" x14ac:dyDescent="0.3">
      <c r="A11" s="141"/>
      <c r="B11" s="141"/>
      <c r="C11" s="141"/>
      <c r="D11" s="141"/>
      <c r="E11" s="141"/>
      <c r="F11" s="141"/>
      <c r="G11"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11" s="157" t="str">
        <f>IFERROR(Table263032[[#This Row],[Weight of sample before sorting (write-in)]]-Table263032[[#This Row],[Container Tare Weight (do not edit)]],"")</f>
        <v/>
      </c>
    </row>
    <row r="12" spans="1:8" ht="15.6" x14ac:dyDescent="0.3">
      <c r="A12" s="141"/>
      <c r="B12" s="141"/>
      <c r="C12" s="141"/>
      <c r="D12" s="141"/>
      <c r="E12" s="141"/>
      <c r="F12" s="141"/>
      <c r="G12"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12" s="157" t="str">
        <f>IFERROR(Table263032[[#This Row],[Weight of sample before sorting (write-in)]]-Table263032[[#This Row],[Container Tare Weight (do not edit)]],"")</f>
        <v/>
      </c>
    </row>
    <row r="13" spans="1:8" ht="15.6" x14ac:dyDescent="0.3">
      <c r="A13" s="141"/>
      <c r="B13" s="141"/>
      <c r="C13" s="141"/>
      <c r="D13" s="141"/>
      <c r="E13" s="141"/>
      <c r="F13" s="141"/>
      <c r="G13"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13" s="157" t="str">
        <f>IFERROR(Table263032[[#This Row],[Weight of sample before sorting (write-in)]]-Table263032[[#This Row],[Container Tare Weight (do not edit)]],"")</f>
        <v/>
      </c>
    </row>
    <row r="14" spans="1:8" ht="15.6" x14ac:dyDescent="0.3">
      <c r="A14" s="141"/>
      <c r="B14" s="141"/>
      <c r="C14" s="141"/>
      <c r="D14" s="141"/>
      <c r="E14" s="141"/>
      <c r="F14" s="141"/>
      <c r="G14"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14" s="157" t="str">
        <f>IFERROR(Table263032[[#This Row],[Weight of sample before sorting (write-in)]]-Table263032[[#This Row],[Container Tare Weight (do not edit)]],"")</f>
        <v/>
      </c>
    </row>
    <row r="15" spans="1:8" ht="15.6" x14ac:dyDescent="0.3">
      <c r="A15" s="141"/>
      <c r="B15" s="141"/>
      <c r="C15" s="141"/>
      <c r="D15" s="141"/>
      <c r="E15" s="141"/>
      <c r="F15" s="141"/>
      <c r="G15"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15" s="157" t="str">
        <f>IFERROR(Table263032[[#This Row],[Weight of sample before sorting (write-in)]]-Table263032[[#This Row],[Container Tare Weight (do not edit)]],"")</f>
        <v/>
      </c>
    </row>
    <row r="16" spans="1:8" ht="15.6" x14ac:dyDescent="0.3">
      <c r="A16" s="141"/>
      <c r="B16" s="141"/>
      <c r="C16" s="141"/>
      <c r="D16" s="141"/>
      <c r="E16" s="141"/>
      <c r="F16" s="141"/>
      <c r="G16"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16" s="157" t="str">
        <f>IFERROR(Table263032[[#This Row],[Weight of sample before sorting (write-in)]]-Table263032[[#This Row],[Container Tare Weight (do not edit)]],"")</f>
        <v/>
      </c>
    </row>
    <row r="17" spans="1:8" ht="15.6" x14ac:dyDescent="0.3">
      <c r="A17" s="141"/>
      <c r="B17" s="141"/>
      <c r="C17" s="141"/>
      <c r="D17" s="141"/>
      <c r="E17" s="141"/>
      <c r="F17" s="141"/>
      <c r="G17"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17" s="157" t="str">
        <f>IFERROR(Table263032[[#This Row],[Weight of sample before sorting (write-in)]]-Table263032[[#This Row],[Container Tare Weight (do not edit)]],"")</f>
        <v/>
      </c>
    </row>
    <row r="18" spans="1:8" ht="15.6" x14ac:dyDescent="0.3">
      <c r="A18" s="141"/>
      <c r="B18" s="141"/>
      <c r="C18" s="141"/>
      <c r="D18" s="141"/>
      <c r="E18" s="141"/>
      <c r="F18" s="141"/>
      <c r="G18"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18" s="157" t="str">
        <f>IFERROR(Table263032[[#This Row],[Weight of sample before sorting (write-in)]]-Table263032[[#This Row],[Container Tare Weight (do not edit)]],"")</f>
        <v/>
      </c>
    </row>
    <row r="19" spans="1:8" ht="15.6" x14ac:dyDescent="0.3">
      <c r="A19" s="141"/>
      <c r="B19" s="141"/>
      <c r="C19" s="141"/>
      <c r="D19" s="141"/>
      <c r="E19" s="141"/>
      <c r="F19" s="141"/>
      <c r="G19"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19" s="157" t="str">
        <f>IFERROR(Table263032[[#This Row],[Weight of sample before sorting (write-in)]]-Table263032[[#This Row],[Container Tare Weight (do not edit)]],"")</f>
        <v/>
      </c>
    </row>
    <row r="20" spans="1:8" ht="15.6" x14ac:dyDescent="0.3">
      <c r="A20" s="141"/>
      <c r="B20" s="141"/>
      <c r="C20" s="141"/>
      <c r="D20" s="141"/>
      <c r="E20" s="141"/>
      <c r="F20" s="141"/>
      <c r="G20"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20" s="157" t="str">
        <f>IFERROR(Table263032[[#This Row],[Weight of sample before sorting (write-in)]]-Table263032[[#This Row],[Container Tare Weight (do not edit)]],"")</f>
        <v/>
      </c>
    </row>
    <row r="21" spans="1:8" ht="15.6" x14ac:dyDescent="0.3">
      <c r="A21" s="141"/>
      <c r="B21" s="141"/>
      <c r="C21" s="141"/>
      <c r="D21" s="141"/>
      <c r="E21" s="141"/>
      <c r="F21" s="141"/>
      <c r="G21"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21" s="157" t="str">
        <f>IFERROR(Table263032[[#This Row],[Weight of sample before sorting (write-in)]]-Table263032[[#This Row],[Container Tare Weight (do not edit)]],"")</f>
        <v/>
      </c>
    </row>
    <row r="22" spans="1:8" ht="15.6" x14ac:dyDescent="0.3">
      <c r="A22" s="141"/>
      <c r="B22" s="141"/>
      <c r="C22" s="141"/>
      <c r="D22" s="141"/>
      <c r="E22" s="141"/>
      <c r="F22" s="141"/>
      <c r="G22"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22" s="157" t="str">
        <f>IFERROR(Table263032[[#This Row],[Weight of sample before sorting (write-in)]]-Table263032[[#This Row],[Container Tare Weight (do not edit)]],"")</f>
        <v/>
      </c>
    </row>
    <row r="23" spans="1:8" ht="15.6" x14ac:dyDescent="0.3">
      <c r="A23" s="141"/>
      <c r="B23" s="141"/>
      <c r="C23" s="141"/>
      <c r="D23" s="141"/>
      <c r="E23" s="141"/>
      <c r="F23" s="141"/>
      <c r="G23"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23" s="157" t="str">
        <f>IFERROR(Table263032[[#This Row],[Weight of sample before sorting (write-in)]]-Table263032[[#This Row],[Container Tare Weight (do not edit)]],"")</f>
        <v/>
      </c>
    </row>
    <row r="24" spans="1:8" ht="15.6" x14ac:dyDescent="0.3">
      <c r="A24" s="141"/>
      <c r="B24" s="141"/>
      <c r="C24" s="141"/>
      <c r="D24" s="141"/>
      <c r="E24" s="141"/>
      <c r="F24" s="141"/>
      <c r="G24"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24" s="157" t="str">
        <f>IFERROR(Table263032[[#This Row],[Weight of sample before sorting (write-in)]]-Table263032[[#This Row],[Container Tare Weight (do not edit)]],"")</f>
        <v/>
      </c>
    </row>
    <row r="25" spans="1:8" ht="15.6" x14ac:dyDescent="0.3">
      <c r="A25" s="141"/>
      <c r="B25" s="141"/>
      <c r="C25" s="141"/>
      <c r="D25" s="141"/>
      <c r="E25" s="141"/>
      <c r="F25" s="141"/>
      <c r="G25"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25" s="157" t="str">
        <f>IFERROR(Table263032[[#This Row],[Weight of sample before sorting (write-in)]]-Table263032[[#This Row],[Container Tare Weight (do not edit)]],"")</f>
        <v/>
      </c>
    </row>
    <row r="26" spans="1:8" ht="15.6" x14ac:dyDescent="0.3">
      <c r="A26" s="141"/>
      <c r="B26" s="141"/>
      <c r="C26" s="141"/>
      <c r="D26" s="141"/>
      <c r="E26" s="141"/>
      <c r="F26" s="141"/>
      <c r="G26"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26" s="157" t="str">
        <f>IFERROR(Table263032[[#This Row],[Weight of sample before sorting (write-in)]]-Table263032[[#This Row],[Container Tare Weight (do not edit)]],"")</f>
        <v/>
      </c>
    </row>
    <row r="27" spans="1:8" ht="15.6" x14ac:dyDescent="0.3">
      <c r="A27" s="141"/>
      <c r="B27" s="141"/>
      <c r="C27" s="141"/>
      <c r="D27" s="141"/>
      <c r="E27" s="141"/>
      <c r="F27" s="141"/>
      <c r="G27"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27" s="157" t="str">
        <f>IFERROR(Table263032[[#This Row],[Weight of sample before sorting (write-in)]]-Table263032[[#This Row],[Container Tare Weight (do not edit)]],"")</f>
        <v/>
      </c>
    </row>
    <row r="28" spans="1:8" ht="15.6" x14ac:dyDescent="0.3">
      <c r="A28" s="141"/>
      <c r="B28" s="141"/>
      <c r="C28" s="141"/>
      <c r="D28" s="141"/>
      <c r="E28" s="141"/>
      <c r="F28" s="141"/>
      <c r="G28"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28" s="157" t="str">
        <f>IFERROR(Table263032[[#This Row],[Weight of sample before sorting (write-in)]]-Table263032[[#This Row],[Container Tare Weight (do not edit)]],"")</f>
        <v/>
      </c>
    </row>
    <row r="29" spans="1:8" ht="15.6" x14ac:dyDescent="0.3">
      <c r="A29" s="141"/>
      <c r="B29" s="141"/>
      <c r="C29" s="141"/>
      <c r="D29" s="141"/>
      <c r="E29" s="141"/>
      <c r="F29" s="141"/>
      <c r="G29"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29" s="157" t="str">
        <f>IFERROR(Table263032[[#This Row],[Weight of sample before sorting (write-in)]]-Table263032[[#This Row],[Container Tare Weight (do not edit)]],"")</f>
        <v/>
      </c>
    </row>
    <row r="30" spans="1:8" ht="15.6" x14ac:dyDescent="0.3">
      <c r="A30" s="141"/>
      <c r="B30" s="141"/>
      <c r="C30" s="141"/>
      <c r="D30" s="141"/>
      <c r="E30" s="141"/>
      <c r="F30" s="141"/>
      <c r="G30"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30" s="157" t="str">
        <f>IFERROR(Table263032[[#This Row],[Weight of sample before sorting (write-in)]]-Table263032[[#This Row],[Container Tare Weight (do not edit)]],"")</f>
        <v/>
      </c>
    </row>
    <row r="31" spans="1:8" ht="15.6" x14ac:dyDescent="0.3">
      <c r="A31" s="141"/>
      <c r="B31" s="141"/>
      <c r="C31" s="141"/>
      <c r="D31" s="141"/>
      <c r="E31" s="141"/>
      <c r="F31" s="141"/>
      <c r="G31"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31" s="157" t="str">
        <f>IFERROR(Table263032[[#This Row],[Weight of sample before sorting (write-in)]]-Table263032[[#This Row],[Container Tare Weight (do not edit)]],"")</f>
        <v/>
      </c>
    </row>
    <row r="32" spans="1:8" ht="15.6" x14ac:dyDescent="0.3">
      <c r="A32" s="141"/>
      <c r="B32" s="141"/>
      <c r="C32" s="141"/>
      <c r="D32" s="141"/>
      <c r="E32" s="141"/>
      <c r="F32" s="141"/>
      <c r="G32"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32" s="157" t="str">
        <f>IFERROR(Table263032[[#This Row],[Weight of sample before sorting (write-in)]]-Table263032[[#This Row],[Container Tare Weight (do not edit)]],"")</f>
        <v/>
      </c>
    </row>
    <row r="33" spans="1:8" ht="15.6" x14ac:dyDescent="0.3">
      <c r="A33" s="141"/>
      <c r="B33" s="141"/>
      <c r="C33" s="141"/>
      <c r="D33" s="141"/>
      <c r="E33" s="141"/>
      <c r="F33" s="141"/>
      <c r="G33"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33" s="157" t="str">
        <f>IFERROR(Table263032[[#This Row],[Weight of sample before sorting (write-in)]]-Table263032[[#This Row],[Container Tare Weight (do not edit)]],"")</f>
        <v/>
      </c>
    </row>
    <row r="34" spans="1:8" ht="15.6" x14ac:dyDescent="0.3">
      <c r="A34" s="141"/>
      <c r="B34" s="141"/>
      <c r="C34" s="141"/>
      <c r="D34" s="141"/>
      <c r="E34" s="141"/>
      <c r="F34" s="141"/>
      <c r="G34"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34" s="157" t="str">
        <f>IFERROR(Table263032[[#This Row],[Weight of sample before sorting (write-in)]]-Table263032[[#This Row],[Container Tare Weight (do not edit)]],"")</f>
        <v/>
      </c>
    </row>
    <row r="35" spans="1:8" ht="15.6" x14ac:dyDescent="0.3">
      <c r="A35" s="141"/>
      <c r="B35" s="141"/>
      <c r="C35" s="141"/>
      <c r="D35" s="141"/>
      <c r="E35" s="141"/>
      <c r="F35" s="141"/>
      <c r="G35"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35" s="157" t="str">
        <f>IFERROR(Table263032[[#This Row],[Weight of sample before sorting (write-in)]]-Table263032[[#This Row],[Container Tare Weight (do not edit)]],"")</f>
        <v/>
      </c>
    </row>
    <row r="36" spans="1:8" ht="15.6" x14ac:dyDescent="0.3">
      <c r="A36" s="141"/>
      <c r="B36" s="141"/>
      <c r="C36" s="141"/>
      <c r="D36" s="141"/>
      <c r="E36" s="141"/>
      <c r="F36" s="141"/>
      <c r="G36"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36" s="157" t="str">
        <f>IFERROR(Table263032[[#This Row],[Weight of sample before sorting (write-in)]]-Table263032[[#This Row],[Container Tare Weight (do not edit)]],"")</f>
        <v/>
      </c>
    </row>
    <row r="37" spans="1:8" ht="15.6" x14ac:dyDescent="0.3">
      <c r="A37" s="141"/>
      <c r="B37" s="141"/>
      <c r="C37" s="141"/>
      <c r="D37" s="141"/>
      <c r="E37" s="141"/>
      <c r="F37" s="141"/>
      <c r="G37"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37" s="157" t="str">
        <f>IFERROR(Table263032[[#This Row],[Weight of sample before sorting (write-in)]]-Table263032[[#This Row],[Container Tare Weight (do not edit)]],"")</f>
        <v/>
      </c>
    </row>
    <row r="38" spans="1:8" ht="15.6" x14ac:dyDescent="0.3">
      <c r="A38" s="141"/>
      <c r="B38" s="141"/>
      <c r="C38" s="141"/>
      <c r="D38" s="141"/>
      <c r="E38" s="141"/>
      <c r="F38" s="141"/>
      <c r="G38"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38" s="157" t="str">
        <f>IFERROR(Table263032[[#This Row],[Weight of sample before sorting (write-in)]]-Table263032[[#This Row],[Container Tare Weight (do not edit)]],"")</f>
        <v/>
      </c>
    </row>
    <row r="39" spans="1:8" ht="15.6" x14ac:dyDescent="0.3">
      <c r="A39" s="141"/>
      <c r="B39" s="141"/>
      <c r="C39" s="141"/>
      <c r="D39" s="141"/>
      <c r="E39" s="141"/>
      <c r="F39" s="141"/>
      <c r="G39"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39" s="157" t="str">
        <f>IFERROR(Table263032[[#This Row],[Weight of sample before sorting (write-in)]]-Table263032[[#This Row],[Container Tare Weight (do not edit)]],"")</f>
        <v/>
      </c>
    </row>
    <row r="40" spans="1:8" ht="15.6" x14ac:dyDescent="0.3">
      <c r="A40" s="141"/>
      <c r="B40" s="141"/>
      <c r="C40" s="141"/>
      <c r="D40" s="141"/>
      <c r="E40" s="141"/>
      <c r="F40" s="141"/>
      <c r="G40"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40" s="157" t="str">
        <f>IFERROR(Table263032[[#This Row],[Weight of sample before sorting (write-in)]]-Table263032[[#This Row],[Container Tare Weight (do not edit)]],"")</f>
        <v/>
      </c>
    </row>
    <row r="41" spans="1:8" ht="15.6" x14ac:dyDescent="0.3">
      <c r="A41" s="141"/>
      <c r="B41" s="141"/>
      <c r="C41" s="141"/>
      <c r="D41" s="141"/>
      <c r="E41" s="141"/>
      <c r="F41" s="141"/>
      <c r="G41"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41" s="157" t="str">
        <f>IFERROR(Table263032[[#This Row],[Weight of sample before sorting (write-in)]]-Table263032[[#This Row],[Container Tare Weight (do not edit)]],"")</f>
        <v/>
      </c>
    </row>
    <row r="42" spans="1:8" ht="15.6" x14ac:dyDescent="0.3">
      <c r="A42" s="141"/>
      <c r="B42" s="141"/>
      <c r="C42" s="141"/>
      <c r="D42" s="141"/>
      <c r="E42" s="141"/>
      <c r="F42" s="141"/>
      <c r="G42"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42" s="157" t="str">
        <f>IFERROR(Table263032[[#This Row],[Weight of sample before sorting (write-in)]]-Table263032[[#This Row],[Container Tare Weight (do not edit)]],"")</f>
        <v/>
      </c>
    </row>
    <row r="43" spans="1:8" ht="15.6" x14ac:dyDescent="0.3">
      <c r="A43" s="141"/>
      <c r="B43" s="141"/>
      <c r="C43" s="141"/>
      <c r="D43" s="141"/>
      <c r="E43" s="141"/>
      <c r="F43" s="141"/>
      <c r="G43"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43" s="157" t="str">
        <f>IFERROR(Table263032[[#This Row],[Weight of sample before sorting (write-in)]]-Table263032[[#This Row],[Container Tare Weight (do not edit)]],"")</f>
        <v/>
      </c>
    </row>
    <row r="44" spans="1:8" ht="15.6" x14ac:dyDescent="0.3">
      <c r="A44" s="141"/>
      <c r="B44" s="141"/>
      <c r="C44" s="141"/>
      <c r="D44" s="141"/>
      <c r="E44" s="141"/>
      <c r="F44" s="141"/>
      <c r="G44"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44" s="157" t="str">
        <f>IFERROR(Table263032[[#This Row],[Weight of sample before sorting (write-in)]]-Table263032[[#This Row],[Container Tare Weight (do not edit)]],"")</f>
        <v/>
      </c>
    </row>
    <row r="45" spans="1:8" ht="15.6" x14ac:dyDescent="0.3">
      <c r="A45" s="141"/>
      <c r="B45" s="141"/>
      <c r="C45" s="141"/>
      <c r="D45" s="141"/>
      <c r="E45" s="141"/>
      <c r="F45" s="141"/>
      <c r="G45"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45" s="157" t="str">
        <f>IFERROR(Table263032[[#This Row],[Weight of sample before sorting (write-in)]]-Table263032[[#This Row],[Container Tare Weight (do not edit)]],"")</f>
        <v/>
      </c>
    </row>
    <row r="46" spans="1:8" ht="15.6" x14ac:dyDescent="0.3">
      <c r="A46" s="141"/>
      <c r="B46" s="141"/>
      <c r="C46" s="141"/>
      <c r="D46" s="141"/>
      <c r="E46" s="141"/>
      <c r="F46" s="141"/>
      <c r="G46"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46" s="157" t="str">
        <f>IFERROR(Table263032[[#This Row],[Weight of sample before sorting (write-in)]]-Table263032[[#This Row],[Container Tare Weight (do not edit)]],"")</f>
        <v/>
      </c>
    </row>
    <row r="47" spans="1:8" ht="15.6" x14ac:dyDescent="0.3">
      <c r="A47" s="141"/>
      <c r="B47" s="141"/>
      <c r="C47" s="141"/>
      <c r="D47" s="141"/>
      <c r="E47" s="141"/>
      <c r="F47" s="141"/>
      <c r="G47"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47" s="157" t="str">
        <f>IFERROR(Table263032[[#This Row],[Weight of sample before sorting (write-in)]]-Table263032[[#This Row],[Container Tare Weight (do not edit)]],"")</f>
        <v/>
      </c>
    </row>
    <row r="48" spans="1:8" ht="15.6" x14ac:dyDescent="0.3">
      <c r="A48" s="141"/>
      <c r="B48" s="141"/>
      <c r="C48" s="141"/>
      <c r="D48" s="141"/>
      <c r="E48" s="141"/>
      <c r="F48" s="141"/>
      <c r="G48"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48" s="157" t="str">
        <f>IFERROR(Table263032[[#This Row],[Weight of sample before sorting (write-in)]]-Table263032[[#This Row],[Container Tare Weight (do not edit)]],"")</f>
        <v/>
      </c>
    </row>
    <row r="49" spans="1:8" ht="15.6" x14ac:dyDescent="0.3">
      <c r="A49" s="141"/>
      <c r="B49" s="141"/>
      <c r="C49" s="141"/>
      <c r="D49" s="141"/>
      <c r="E49" s="141"/>
      <c r="F49" s="141"/>
      <c r="G49"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49" s="157" t="str">
        <f>IFERROR(Table263032[[#This Row],[Weight of sample before sorting (write-in)]]-Table263032[[#This Row],[Container Tare Weight (do not edit)]],"")</f>
        <v/>
      </c>
    </row>
    <row r="50" spans="1:8" ht="15.6" x14ac:dyDescent="0.3">
      <c r="A50" s="141"/>
      <c r="B50" s="141"/>
      <c r="C50" s="141"/>
      <c r="D50" s="141"/>
      <c r="E50" s="141"/>
      <c r="F50" s="141"/>
      <c r="G50"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50" s="157" t="str">
        <f>IFERROR(Table263032[[#This Row],[Weight of sample before sorting (write-in)]]-Table263032[[#This Row],[Container Tare Weight (do not edit)]],"")</f>
        <v/>
      </c>
    </row>
    <row r="51" spans="1:8" ht="15.6" x14ac:dyDescent="0.3">
      <c r="A51" s="141"/>
      <c r="B51" s="141"/>
      <c r="C51" s="141"/>
      <c r="D51" s="141"/>
      <c r="E51" s="141"/>
      <c r="F51" s="141"/>
      <c r="G51"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51" s="157" t="str">
        <f>IFERROR(Table263032[[#This Row],[Weight of sample before sorting (write-in)]]-Table263032[[#This Row],[Container Tare Weight (do not edit)]],"")</f>
        <v/>
      </c>
    </row>
    <row r="52" spans="1:8" ht="15.6" x14ac:dyDescent="0.3">
      <c r="A52" s="141"/>
      <c r="B52" s="141"/>
      <c r="C52" s="141"/>
      <c r="D52" s="141"/>
      <c r="E52" s="141"/>
      <c r="F52" s="141"/>
      <c r="G52"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52" s="157" t="str">
        <f>IFERROR(Table263032[[#This Row],[Weight of sample before sorting (write-in)]]-Table263032[[#This Row],[Container Tare Weight (do not edit)]],"")</f>
        <v/>
      </c>
    </row>
    <row r="53" spans="1:8" ht="15.6" x14ac:dyDescent="0.3">
      <c r="A53" s="141"/>
      <c r="B53" s="141"/>
      <c r="C53" s="141"/>
      <c r="D53" s="141"/>
      <c r="E53" s="141"/>
      <c r="F53" s="141"/>
      <c r="G53"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53" s="157" t="str">
        <f>IFERROR(Table263032[[#This Row],[Weight of sample before sorting (write-in)]]-Table263032[[#This Row],[Container Tare Weight (do not edit)]],"")</f>
        <v/>
      </c>
    </row>
    <row r="54" spans="1:8" ht="15.6" x14ac:dyDescent="0.3">
      <c r="A54" s="141"/>
      <c r="B54" s="141"/>
      <c r="C54" s="141"/>
      <c r="D54" s="141"/>
      <c r="E54" s="141"/>
      <c r="F54" s="141"/>
      <c r="G54"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54" s="157" t="str">
        <f>IFERROR(Table263032[[#This Row],[Weight of sample before sorting (write-in)]]-Table263032[[#This Row],[Container Tare Weight (do not edit)]],"")</f>
        <v/>
      </c>
    </row>
    <row r="55" spans="1:8" ht="15.6" x14ac:dyDescent="0.3">
      <c r="A55" s="141"/>
      <c r="B55" s="141"/>
      <c r="C55" s="141"/>
      <c r="D55" s="141"/>
      <c r="E55" s="141"/>
      <c r="F55" s="141"/>
      <c r="G55"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55" s="157" t="str">
        <f>IFERROR(Table263032[[#This Row],[Weight of sample before sorting (write-in)]]-Table263032[[#This Row],[Container Tare Weight (do not edit)]],"")</f>
        <v/>
      </c>
    </row>
    <row r="56" spans="1:8" ht="15.6" x14ac:dyDescent="0.3">
      <c r="A56" s="141"/>
      <c r="B56" s="141"/>
      <c r="C56" s="141"/>
      <c r="D56" s="141"/>
      <c r="E56" s="141"/>
      <c r="F56" s="141"/>
      <c r="G56"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56" s="157" t="str">
        <f>IFERROR(Table263032[[#This Row],[Weight of sample before sorting (write-in)]]-Table263032[[#This Row],[Container Tare Weight (do not edit)]],"")</f>
        <v/>
      </c>
    </row>
    <row r="57" spans="1:8" ht="15.6" x14ac:dyDescent="0.3">
      <c r="A57" s="141"/>
      <c r="B57" s="141"/>
      <c r="C57" s="141"/>
      <c r="D57" s="141"/>
      <c r="E57" s="141"/>
      <c r="F57" s="141"/>
      <c r="G57"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57" s="157" t="str">
        <f>IFERROR(Table263032[[#This Row],[Weight of sample before sorting (write-in)]]-Table263032[[#This Row],[Container Tare Weight (do not edit)]],"")</f>
        <v/>
      </c>
    </row>
    <row r="58" spans="1:8" ht="15.6" x14ac:dyDescent="0.3">
      <c r="A58" s="141"/>
      <c r="B58" s="141"/>
      <c r="C58" s="141"/>
      <c r="D58" s="141"/>
      <c r="E58" s="141"/>
      <c r="F58" s="141"/>
      <c r="G58"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58" s="157" t="str">
        <f>IFERROR(Table263032[[#This Row],[Weight of sample before sorting (write-in)]]-Table263032[[#This Row],[Container Tare Weight (do not edit)]],"")</f>
        <v/>
      </c>
    </row>
    <row r="59" spans="1:8" ht="15.6" x14ac:dyDescent="0.3">
      <c r="A59" s="141"/>
      <c r="B59" s="141"/>
      <c r="C59" s="141"/>
      <c r="D59" s="141"/>
      <c r="E59" s="141"/>
      <c r="F59" s="141"/>
      <c r="G59" s="157" t="str">
        <f>IF(Table263032[[#This Row],[Study Day (select drop-down in cell)]]='Tare Weights'!$B$4,VLOOKUP(Table263032[[#This Row],[Container ID Number (select drop-down in cell)]],TareWeight1[],2,FALSE),IF(Table263032[[#This Row],[Study Day (select drop-down in cell)]]='Tare Weights'!$E$4,VLOOKUP(Table263032[[#This Row],[Container ID Number (select drop-down in cell)]],TareWeight2[],2,FALSE),IF(Table263032[[#This Row],[Study Day (select drop-down in cell)]]='Tare Weights'!$H$4,VLOOKUP(Table263032[[#This Row],[Container ID Number (select drop-down in cell)]],TareWeight3[],2,FALSE),IF(Table263032[[#This Row],[Study Day (select drop-down in cell)]]='Tare Weights'!$K$4,VLOOKUP(Table263032[[#This Row],[Container ID Number (select drop-down in cell)]],TareWeight4[],2,FALSE),IF(Table263032[[#This Row],[Study Day (select drop-down in cell)]]='Tare Weights'!$N$4,VLOOKUP(Table263032[[#This Row],[Container ID Number (select drop-down in cell)]],TareWeight4[],2,FALSE),"")))))</f>
        <v/>
      </c>
      <c r="H59" s="157" t="str">
        <f>IFERROR(Table263032[[#This Row],[Weight of sample before sorting (write-in)]]-Table263032[[#This Row],[Container Tare Weight (do not edit)]],"")</f>
        <v/>
      </c>
    </row>
  </sheetData>
  <sheetProtection sheet="1" objects="1" scenarios="1" selectLockedCells="1"/>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r:uid="{0DBC42E5-13AD-4D33-A7B3-48919A9599A6}">
          <x14:formula1>
            <xm:f>Definitions!$D$6:$D$7</xm:f>
          </x14:formula1>
          <xm:sqref>B4:C4</xm:sqref>
        </x14:dataValidation>
        <x14:dataValidation type="list" allowBlank="1" showInputMessage="1" showErrorMessage="1" xr:uid="{166246B4-A615-4980-A4A5-27D4574AE9D6}">
          <x14:formula1>
            <xm:f>'Waste Types(to Hide)'!$E$5:$E$9</xm:f>
          </x14:formula1>
          <xm:sqref>C10:C59</xm:sqref>
        </x14:dataValidation>
        <x14:dataValidation type="list" allowBlank="1" showInputMessage="1" showErrorMessage="1" xr:uid="{ABF4DAF1-321C-4703-AE5C-7320A626C44B}">
          <x14:formula1>
            <xm:f>'Tare Weights'!$A$12:$A$86</xm:f>
          </x14:formula1>
          <xm:sqref>F10:F59</xm:sqref>
        </x14:dataValidation>
        <x14:dataValidation type="list" allowBlank="1" showInputMessage="1" showErrorMessage="1" xr:uid="{DD8D0B01-9BB9-4347-8442-EC64BEFE5083}">
          <x14:formula1>
            <xm:f>'Waste Types(to Hide)'!$G$3:$G$8</xm:f>
          </x14:formula1>
          <xm:sqref>A10:A59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4625B-06D9-40EB-A5D6-2DE1F602D51C}">
  <sheetPr>
    <tabColor theme="5"/>
  </sheetPr>
  <dimension ref="A1:H110"/>
  <sheetViews>
    <sheetView showGridLines="0" zoomScale="90" zoomScaleNormal="90" workbookViewId="0">
      <selection activeCell="B7" sqref="B7"/>
    </sheetView>
  </sheetViews>
  <sheetFormatPr defaultColWidth="8.59765625" defaultRowHeight="13.8" x14ac:dyDescent="0.25"/>
  <cols>
    <col min="1" max="1" width="27.19921875" style="160" customWidth="1"/>
    <col min="2" max="2" width="15.59765625" style="160" customWidth="1"/>
    <col min="3" max="3" width="24.09765625" style="162" customWidth="1"/>
    <col min="4" max="4" width="23.19921875" style="160" bestFit="1" customWidth="1"/>
    <col min="5" max="5" width="15.19921875" style="160" customWidth="1"/>
    <col min="6" max="6" width="11.69921875" style="162" customWidth="1"/>
    <col min="7" max="7" width="16.69921875" style="162" customWidth="1"/>
    <col min="8" max="8" width="12.09765625" style="162" customWidth="1"/>
    <col min="9" max="16384" width="8.59765625" style="160"/>
  </cols>
  <sheetData>
    <row r="1" spans="1:8" ht="18" x14ac:dyDescent="0.35">
      <c r="A1" s="135" t="s">
        <v>232</v>
      </c>
      <c r="B1" s="136"/>
      <c r="C1" s="158"/>
      <c r="D1" s="136"/>
      <c r="E1" s="136"/>
      <c r="F1" s="136"/>
      <c r="G1" s="136"/>
      <c r="H1" s="159"/>
    </row>
    <row r="2" spans="1:8" ht="146.69999999999999" customHeight="1" x14ac:dyDescent="0.35">
      <c r="A2" s="161"/>
    </row>
    <row r="3" spans="1:8" ht="21.6" customHeight="1" x14ac:dyDescent="0.35">
      <c r="A3" s="161"/>
    </row>
    <row r="4" spans="1:8" ht="19.5" customHeight="1" thickBot="1" x14ac:dyDescent="0.4">
      <c r="A4" s="161"/>
    </row>
    <row r="5" spans="1:8" ht="19.5" customHeight="1" x14ac:dyDescent="0.35">
      <c r="A5" s="163" t="s">
        <v>211</v>
      </c>
      <c r="B5" s="164"/>
    </row>
    <row r="6" spans="1:8" ht="19.5" customHeight="1" x14ac:dyDescent="0.35">
      <c r="A6" s="163" t="s">
        <v>233</v>
      </c>
      <c r="B6" s="164" t="s">
        <v>121</v>
      </c>
    </row>
    <row r="7" spans="1:8" ht="18" x14ac:dyDescent="0.35">
      <c r="A7" s="163" t="s">
        <v>215</v>
      </c>
      <c r="B7" s="165">
        <f>'Sampling Plan &amp; Pre-Sort Weight'!B4</f>
        <v>0</v>
      </c>
    </row>
    <row r="8" spans="1:8" ht="18.600000000000001" thickBot="1" x14ac:dyDescent="0.4">
      <c r="A8" s="166" t="s">
        <v>234</v>
      </c>
      <c r="B8" s="167"/>
    </row>
    <row r="10" spans="1:8" s="170" customFormat="1" ht="41.4" x14ac:dyDescent="0.25">
      <c r="A10" s="168" t="s">
        <v>235</v>
      </c>
      <c r="B10" s="168" t="s">
        <v>236</v>
      </c>
      <c r="C10" s="168" t="s">
        <v>237</v>
      </c>
      <c r="D10" s="168" t="s">
        <v>238</v>
      </c>
      <c r="E10" s="169" t="s">
        <v>239</v>
      </c>
      <c r="F10" s="168" t="s">
        <v>240</v>
      </c>
      <c r="G10" s="172" t="s">
        <v>230</v>
      </c>
      <c r="H10" s="172" t="s">
        <v>231</v>
      </c>
    </row>
    <row r="11" spans="1:8" x14ac:dyDescent="0.25">
      <c r="E11" s="171"/>
      <c r="G11" s="173" t="str">
        <f>IFERROR(VLOOKUP(SortData1[[#This Row],[Container ID (select drop-down)]],TareWeight1[],2,FALSE),"")</f>
        <v/>
      </c>
      <c r="H11" s="173" t="str">
        <f>IFERROR(SortData1[[#This Row],[Total Weight (write in number)]]-SortData1[[#This Row],[Container Tare Weight (do not edit)]],"")</f>
        <v/>
      </c>
    </row>
    <row r="12" spans="1:8" x14ac:dyDescent="0.25">
      <c r="E12" s="171"/>
      <c r="G12" s="173" t="str">
        <f>IFERROR(VLOOKUP(SortData1[[#This Row],[Container ID (select drop-down)]],TareWeight1[],2,FALSE),"")</f>
        <v/>
      </c>
      <c r="H12" s="173" t="str">
        <f>IFERROR(SortData1[[#This Row],[Total Weight (write in number)]]-SortData1[[#This Row],[Container Tare Weight (do not edit)]],"")</f>
        <v/>
      </c>
    </row>
    <row r="13" spans="1:8" x14ac:dyDescent="0.25">
      <c r="E13" s="171"/>
      <c r="G13" s="173" t="str">
        <f>IFERROR(VLOOKUP(SortData1[[#This Row],[Container ID (select drop-down)]],TareWeight1[],2,FALSE),"")</f>
        <v/>
      </c>
      <c r="H13" s="173" t="str">
        <f>IFERROR(SortData1[[#This Row],[Total Weight (write in number)]]-SortData1[[#This Row],[Container Tare Weight (do not edit)]],"")</f>
        <v/>
      </c>
    </row>
    <row r="14" spans="1:8" x14ac:dyDescent="0.25">
      <c r="E14" s="171"/>
      <c r="G14" s="173" t="str">
        <f>IFERROR(VLOOKUP(SortData1[[#This Row],[Container ID (select drop-down)]],TareWeight1[],2,FALSE),"")</f>
        <v/>
      </c>
      <c r="H14" s="173" t="str">
        <f>IFERROR(SortData1[[#This Row],[Total Weight (write in number)]]-SortData1[[#This Row],[Container Tare Weight (do not edit)]],"")</f>
        <v/>
      </c>
    </row>
    <row r="15" spans="1:8" x14ac:dyDescent="0.25">
      <c r="E15" s="171"/>
      <c r="G15" s="173" t="str">
        <f>IFERROR(VLOOKUP(SortData1[[#This Row],[Container ID (select drop-down)]],TareWeight1[],2,FALSE),"")</f>
        <v/>
      </c>
      <c r="H15" s="173" t="str">
        <f>IFERROR(SortData1[[#This Row],[Total Weight (write in number)]]-SortData1[[#This Row],[Container Tare Weight (do not edit)]],"")</f>
        <v/>
      </c>
    </row>
    <row r="16" spans="1:8" x14ac:dyDescent="0.25">
      <c r="E16" s="171"/>
      <c r="G16" s="173" t="str">
        <f>IFERROR(VLOOKUP(SortData1[[#This Row],[Container ID (select drop-down)]],TareWeight1[],2,FALSE),"")</f>
        <v/>
      </c>
      <c r="H16" s="173" t="str">
        <f>IFERROR(SortData1[[#This Row],[Total Weight (write in number)]]-SortData1[[#This Row],[Container Tare Weight (do not edit)]],"")</f>
        <v/>
      </c>
    </row>
    <row r="17" spans="5:8" x14ac:dyDescent="0.25">
      <c r="E17" s="171"/>
      <c r="G17" s="173" t="str">
        <f>IFERROR(VLOOKUP(SortData1[[#This Row],[Container ID (select drop-down)]],TareWeight1[],2,FALSE),"")</f>
        <v/>
      </c>
      <c r="H17" s="173" t="str">
        <f>IFERROR(SortData1[[#This Row],[Total Weight (write in number)]]-SortData1[[#This Row],[Container Tare Weight (do not edit)]],"")</f>
        <v/>
      </c>
    </row>
    <row r="18" spans="5:8" x14ac:dyDescent="0.25">
      <c r="E18" s="171"/>
      <c r="G18" s="173" t="str">
        <f>IFERROR(VLOOKUP(SortData1[[#This Row],[Container ID (select drop-down)]],TareWeight1[],2,FALSE),"")</f>
        <v/>
      </c>
      <c r="H18" s="173" t="str">
        <f>IFERROR(SortData1[[#This Row],[Total Weight (write in number)]]-SortData1[[#This Row],[Container Tare Weight (do not edit)]],"")</f>
        <v/>
      </c>
    </row>
    <row r="19" spans="5:8" x14ac:dyDescent="0.25">
      <c r="E19" s="171"/>
      <c r="G19" s="173" t="str">
        <f>IFERROR(VLOOKUP(SortData1[[#This Row],[Container ID (select drop-down)]],TareWeight1[],2,FALSE),"")</f>
        <v/>
      </c>
      <c r="H19" s="173" t="str">
        <f>IFERROR(SortData1[[#This Row],[Total Weight (write in number)]]-SortData1[[#This Row],[Container Tare Weight (do not edit)]],"")</f>
        <v/>
      </c>
    </row>
    <row r="20" spans="5:8" x14ac:dyDescent="0.25">
      <c r="E20" s="171"/>
      <c r="G20" s="173" t="str">
        <f>IFERROR(VLOOKUP(SortData1[[#This Row],[Container ID (select drop-down)]],TareWeight1[],2,FALSE),"")</f>
        <v/>
      </c>
      <c r="H20" s="173" t="str">
        <f>IFERROR(SortData1[[#This Row],[Total Weight (write in number)]]-SortData1[[#This Row],[Container Tare Weight (do not edit)]],"")</f>
        <v/>
      </c>
    </row>
    <row r="21" spans="5:8" x14ac:dyDescent="0.25">
      <c r="E21" s="171"/>
      <c r="G21" s="173" t="str">
        <f>IFERROR(VLOOKUP(SortData1[[#This Row],[Container ID (select drop-down)]],TareWeight1[],2,FALSE),"")</f>
        <v/>
      </c>
      <c r="H21" s="173" t="str">
        <f>IFERROR(SortData1[[#This Row],[Total Weight (write in number)]]-SortData1[[#This Row],[Container Tare Weight (do not edit)]],"")</f>
        <v/>
      </c>
    </row>
    <row r="22" spans="5:8" x14ac:dyDescent="0.25">
      <c r="E22" s="171"/>
      <c r="G22" s="173" t="str">
        <f>IFERROR(VLOOKUP(SortData1[[#This Row],[Container ID (select drop-down)]],TareWeight1[],2,FALSE),"")</f>
        <v/>
      </c>
      <c r="H22" s="173" t="str">
        <f>IFERROR(SortData1[[#This Row],[Total Weight (write in number)]]-SortData1[[#This Row],[Container Tare Weight (do not edit)]],"")</f>
        <v/>
      </c>
    </row>
    <row r="23" spans="5:8" x14ac:dyDescent="0.25">
      <c r="E23" s="171"/>
      <c r="G23" s="173" t="str">
        <f>IFERROR(VLOOKUP(SortData1[[#This Row],[Container ID (select drop-down)]],TareWeight1[],2,FALSE),"")</f>
        <v/>
      </c>
      <c r="H23" s="173" t="str">
        <f>IFERROR(SortData1[[#This Row],[Total Weight (write in number)]]-SortData1[[#This Row],[Container Tare Weight (do not edit)]],"")</f>
        <v/>
      </c>
    </row>
    <row r="24" spans="5:8" x14ac:dyDescent="0.25">
      <c r="E24" s="171"/>
      <c r="G24" s="173" t="str">
        <f>IFERROR(VLOOKUP(SortData1[[#This Row],[Container ID (select drop-down)]],TareWeight1[],2,FALSE),"")</f>
        <v/>
      </c>
      <c r="H24" s="173" t="str">
        <f>IFERROR(SortData1[[#This Row],[Total Weight (write in number)]]-SortData1[[#This Row],[Container Tare Weight (do not edit)]],"")</f>
        <v/>
      </c>
    </row>
    <row r="25" spans="5:8" x14ac:dyDescent="0.25">
      <c r="E25" s="171"/>
      <c r="G25" s="173" t="str">
        <f>IFERROR(VLOOKUP(SortData1[[#This Row],[Container ID (select drop-down)]],TareWeight1[],2,FALSE),"")</f>
        <v/>
      </c>
      <c r="H25" s="173" t="str">
        <f>IFERROR(SortData1[[#This Row],[Total Weight (write in number)]]-SortData1[[#This Row],[Container Tare Weight (do not edit)]],"")</f>
        <v/>
      </c>
    </row>
    <row r="26" spans="5:8" x14ac:dyDescent="0.25">
      <c r="E26" s="171"/>
      <c r="G26" s="173" t="str">
        <f>IFERROR(VLOOKUP(SortData1[[#This Row],[Container ID (select drop-down)]],TareWeight1[],2,FALSE),"")</f>
        <v/>
      </c>
      <c r="H26" s="173" t="str">
        <f>IFERROR(SortData1[[#This Row],[Total Weight (write in number)]]-SortData1[[#This Row],[Container Tare Weight (do not edit)]],"")</f>
        <v/>
      </c>
    </row>
    <row r="27" spans="5:8" x14ac:dyDescent="0.25">
      <c r="E27" s="171"/>
      <c r="G27" s="173" t="str">
        <f>IFERROR(VLOOKUP(SortData1[[#This Row],[Container ID (select drop-down)]],TareWeight1[],2,FALSE),"")</f>
        <v/>
      </c>
      <c r="H27" s="173" t="str">
        <f>IFERROR(SortData1[[#This Row],[Total Weight (write in number)]]-SortData1[[#This Row],[Container Tare Weight (do not edit)]],"")</f>
        <v/>
      </c>
    </row>
    <row r="28" spans="5:8" x14ac:dyDescent="0.25">
      <c r="E28" s="171"/>
      <c r="G28" s="173" t="str">
        <f>IFERROR(VLOOKUP(SortData1[[#This Row],[Container ID (select drop-down)]],TareWeight1[],2,FALSE),"")</f>
        <v/>
      </c>
      <c r="H28" s="173" t="str">
        <f>IFERROR(SortData1[[#This Row],[Total Weight (write in number)]]-SortData1[[#This Row],[Container Tare Weight (do not edit)]],"")</f>
        <v/>
      </c>
    </row>
    <row r="29" spans="5:8" x14ac:dyDescent="0.25">
      <c r="E29" s="171"/>
      <c r="G29" s="173" t="str">
        <f>IFERROR(VLOOKUP(SortData1[[#This Row],[Container ID (select drop-down)]],TareWeight1[],2,FALSE),"")</f>
        <v/>
      </c>
      <c r="H29" s="173" t="str">
        <f>IFERROR(SortData1[[#This Row],[Total Weight (write in number)]]-SortData1[[#This Row],[Container Tare Weight (do not edit)]],"")</f>
        <v/>
      </c>
    </row>
    <row r="30" spans="5:8" x14ac:dyDescent="0.25">
      <c r="E30" s="171"/>
      <c r="G30" s="173" t="str">
        <f>IFERROR(VLOOKUP(SortData1[[#This Row],[Container ID (select drop-down)]],TareWeight1[],2,FALSE),"")</f>
        <v/>
      </c>
      <c r="H30" s="173" t="str">
        <f>IFERROR(SortData1[[#This Row],[Total Weight (write in number)]]-SortData1[[#This Row],[Container Tare Weight (do not edit)]],"")</f>
        <v/>
      </c>
    </row>
    <row r="31" spans="5:8" x14ac:dyDescent="0.25">
      <c r="E31" s="171"/>
      <c r="G31" s="173" t="str">
        <f>IFERROR(VLOOKUP(SortData1[[#This Row],[Container ID (select drop-down)]],TareWeight1[],2,FALSE),"")</f>
        <v/>
      </c>
      <c r="H31" s="173" t="str">
        <f>IFERROR(SortData1[[#This Row],[Total Weight (write in number)]]-SortData1[[#This Row],[Container Tare Weight (do not edit)]],"")</f>
        <v/>
      </c>
    </row>
    <row r="32" spans="5:8" x14ac:dyDescent="0.25">
      <c r="E32" s="171"/>
      <c r="G32" s="173" t="str">
        <f>IFERROR(VLOOKUP(SortData1[[#This Row],[Container ID (select drop-down)]],TareWeight1[],2,FALSE),"")</f>
        <v/>
      </c>
      <c r="H32" s="173" t="str">
        <f>IFERROR(SortData1[[#This Row],[Total Weight (write in number)]]-SortData1[[#This Row],[Container Tare Weight (do not edit)]],"")</f>
        <v/>
      </c>
    </row>
    <row r="33" spans="5:8" x14ac:dyDescent="0.25">
      <c r="E33" s="171"/>
      <c r="G33" s="173" t="str">
        <f>IFERROR(VLOOKUP(SortData1[[#This Row],[Container ID (select drop-down)]],TareWeight1[],2,FALSE),"")</f>
        <v/>
      </c>
      <c r="H33" s="173" t="str">
        <f>IFERROR(SortData1[[#This Row],[Total Weight (write in number)]]-SortData1[[#This Row],[Container Tare Weight (do not edit)]],"")</f>
        <v/>
      </c>
    </row>
    <row r="34" spans="5:8" x14ac:dyDescent="0.25">
      <c r="E34" s="171"/>
      <c r="G34" s="173" t="str">
        <f>IFERROR(VLOOKUP(SortData1[[#This Row],[Container ID (select drop-down)]],TareWeight1[],2,FALSE),"")</f>
        <v/>
      </c>
      <c r="H34" s="173" t="str">
        <f>IFERROR(SortData1[[#This Row],[Total Weight (write in number)]]-SortData1[[#This Row],[Container Tare Weight (do not edit)]],"")</f>
        <v/>
      </c>
    </row>
    <row r="35" spans="5:8" x14ac:dyDescent="0.25">
      <c r="E35" s="171"/>
      <c r="G35" s="173" t="str">
        <f>IFERROR(VLOOKUP(SortData1[[#This Row],[Container ID (select drop-down)]],TareWeight1[],2,FALSE),"")</f>
        <v/>
      </c>
      <c r="H35" s="173" t="str">
        <f>IFERROR(SortData1[[#This Row],[Total Weight (write in number)]]-SortData1[[#This Row],[Container Tare Weight (do not edit)]],"")</f>
        <v/>
      </c>
    </row>
    <row r="36" spans="5:8" x14ac:dyDescent="0.25">
      <c r="E36" s="171"/>
      <c r="G36" s="173" t="str">
        <f>IFERROR(VLOOKUP(SortData1[[#This Row],[Container ID (select drop-down)]],TareWeight1[],2,FALSE),"")</f>
        <v/>
      </c>
      <c r="H36" s="173" t="str">
        <f>IFERROR(SortData1[[#This Row],[Total Weight (write in number)]]-SortData1[[#This Row],[Container Tare Weight (do not edit)]],"")</f>
        <v/>
      </c>
    </row>
    <row r="37" spans="5:8" x14ac:dyDescent="0.25">
      <c r="E37" s="171"/>
      <c r="G37" s="173" t="str">
        <f>IFERROR(VLOOKUP(SortData1[[#This Row],[Container ID (select drop-down)]],TareWeight1[],2,FALSE),"")</f>
        <v/>
      </c>
      <c r="H37" s="173" t="str">
        <f>IFERROR(SortData1[[#This Row],[Total Weight (write in number)]]-SortData1[[#This Row],[Container Tare Weight (do not edit)]],"")</f>
        <v/>
      </c>
    </row>
    <row r="38" spans="5:8" x14ac:dyDescent="0.25">
      <c r="E38" s="171"/>
      <c r="G38" s="173" t="str">
        <f>IFERROR(VLOOKUP(SortData1[[#This Row],[Container ID (select drop-down)]],TareWeight1[],2,FALSE),"")</f>
        <v/>
      </c>
      <c r="H38" s="173" t="str">
        <f>IFERROR(SortData1[[#This Row],[Total Weight (write in number)]]-SortData1[[#This Row],[Container Tare Weight (do not edit)]],"")</f>
        <v/>
      </c>
    </row>
    <row r="39" spans="5:8" x14ac:dyDescent="0.25">
      <c r="E39" s="171"/>
      <c r="G39" s="173" t="str">
        <f>IFERROR(VLOOKUP(SortData1[[#This Row],[Container ID (select drop-down)]],TareWeight1[],2,FALSE),"")</f>
        <v/>
      </c>
      <c r="H39" s="173" t="str">
        <f>IFERROR(SortData1[[#This Row],[Total Weight (write in number)]]-SortData1[[#This Row],[Container Tare Weight (do not edit)]],"")</f>
        <v/>
      </c>
    </row>
    <row r="40" spans="5:8" x14ac:dyDescent="0.25">
      <c r="E40" s="171"/>
      <c r="G40" s="173" t="str">
        <f>IFERROR(VLOOKUP(SortData1[[#This Row],[Container ID (select drop-down)]],TareWeight1[],2,FALSE),"")</f>
        <v/>
      </c>
      <c r="H40" s="173" t="str">
        <f>IFERROR(SortData1[[#This Row],[Total Weight (write in number)]]-SortData1[[#This Row],[Container Tare Weight (do not edit)]],"")</f>
        <v/>
      </c>
    </row>
    <row r="41" spans="5:8" x14ac:dyDescent="0.25">
      <c r="E41" s="171"/>
      <c r="G41" s="173" t="str">
        <f>IFERROR(VLOOKUP(SortData1[[#This Row],[Container ID (select drop-down)]],TareWeight1[],2,FALSE),"")</f>
        <v/>
      </c>
      <c r="H41" s="173" t="str">
        <f>IFERROR(SortData1[[#This Row],[Total Weight (write in number)]]-SortData1[[#This Row],[Container Tare Weight (do not edit)]],"")</f>
        <v/>
      </c>
    </row>
    <row r="42" spans="5:8" x14ac:dyDescent="0.25">
      <c r="E42" s="171"/>
      <c r="G42" s="173" t="str">
        <f>IFERROR(VLOOKUP(SortData1[[#This Row],[Container ID (select drop-down)]],TareWeight1[],2,FALSE),"")</f>
        <v/>
      </c>
      <c r="H42" s="173" t="str">
        <f>IFERROR(SortData1[[#This Row],[Total Weight (write in number)]]-SortData1[[#This Row],[Container Tare Weight (do not edit)]],"")</f>
        <v/>
      </c>
    </row>
    <row r="43" spans="5:8" x14ac:dyDescent="0.25">
      <c r="E43" s="171"/>
      <c r="G43" s="173" t="str">
        <f>IFERROR(VLOOKUP(SortData1[[#This Row],[Container ID (select drop-down)]],TareWeight1[],2,FALSE),"")</f>
        <v/>
      </c>
      <c r="H43" s="173" t="str">
        <f>IFERROR(SortData1[[#This Row],[Total Weight (write in number)]]-SortData1[[#This Row],[Container Tare Weight (do not edit)]],"")</f>
        <v/>
      </c>
    </row>
    <row r="44" spans="5:8" x14ac:dyDescent="0.25">
      <c r="E44" s="171"/>
      <c r="G44" s="173" t="str">
        <f>IFERROR(VLOOKUP(SortData1[[#This Row],[Container ID (select drop-down)]],TareWeight1[],2,FALSE),"")</f>
        <v/>
      </c>
      <c r="H44" s="173" t="str">
        <f>IFERROR(SortData1[[#This Row],[Total Weight (write in number)]]-SortData1[[#This Row],[Container Tare Weight (do not edit)]],"")</f>
        <v/>
      </c>
    </row>
    <row r="45" spans="5:8" x14ac:dyDescent="0.25">
      <c r="E45" s="171"/>
      <c r="G45" s="173" t="str">
        <f>IFERROR(VLOOKUP(SortData1[[#This Row],[Container ID (select drop-down)]],TareWeight1[],2,FALSE),"")</f>
        <v/>
      </c>
      <c r="H45" s="173" t="str">
        <f>IFERROR(SortData1[[#This Row],[Total Weight (write in number)]]-SortData1[[#This Row],[Container Tare Weight (do not edit)]],"")</f>
        <v/>
      </c>
    </row>
    <row r="46" spans="5:8" x14ac:dyDescent="0.25">
      <c r="E46" s="171"/>
      <c r="G46" s="173" t="str">
        <f>IFERROR(VLOOKUP(SortData1[[#This Row],[Container ID (select drop-down)]],TareWeight1[],2,FALSE),"")</f>
        <v/>
      </c>
      <c r="H46" s="173" t="str">
        <f>IFERROR(SortData1[[#This Row],[Total Weight (write in number)]]-SortData1[[#This Row],[Container Tare Weight (do not edit)]],"")</f>
        <v/>
      </c>
    </row>
    <row r="47" spans="5:8" x14ac:dyDescent="0.25">
      <c r="E47" s="171"/>
      <c r="G47" s="173" t="str">
        <f>IFERROR(VLOOKUP(SortData1[[#This Row],[Container ID (select drop-down)]],TareWeight1[],2,FALSE),"")</f>
        <v/>
      </c>
      <c r="H47" s="173" t="str">
        <f>IFERROR(SortData1[[#This Row],[Total Weight (write in number)]]-SortData1[[#This Row],[Container Tare Weight (do not edit)]],"")</f>
        <v/>
      </c>
    </row>
    <row r="48" spans="5:8" x14ac:dyDescent="0.25">
      <c r="E48" s="171"/>
      <c r="G48" s="173" t="str">
        <f>IFERROR(VLOOKUP(SortData1[[#This Row],[Container ID (select drop-down)]],TareWeight1[],2,FALSE),"")</f>
        <v/>
      </c>
      <c r="H48" s="173" t="str">
        <f>IFERROR(SortData1[[#This Row],[Total Weight (write in number)]]-SortData1[[#This Row],[Container Tare Weight (do not edit)]],"")</f>
        <v/>
      </c>
    </row>
    <row r="49" spans="5:8" x14ac:dyDescent="0.25">
      <c r="E49" s="171"/>
      <c r="G49" s="173" t="str">
        <f>IFERROR(VLOOKUP(SortData1[[#This Row],[Container ID (select drop-down)]],TareWeight1[],2,FALSE),"")</f>
        <v/>
      </c>
      <c r="H49" s="173" t="str">
        <f>IFERROR(SortData1[[#This Row],[Total Weight (write in number)]]-SortData1[[#This Row],[Container Tare Weight (do not edit)]],"")</f>
        <v/>
      </c>
    </row>
    <row r="50" spans="5:8" x14ac:dyDescent="0.25">
      <c r="E50" s="171"/>
      <c r="G50" s="173" t="str">
        <f>IFERROR(VLOOKUP(SortData1[[#This Row],[Container ID (select drop-down)]],TareWeight1[],2,FALSE),"")</f>
        <v/>
      </c>
      <c r="H50" s="173" t="str">
        <f>IFERROR(SortData1[[#This Row],[Total Weight (write in number)]]-SortData1[[#This Row],[Container Tare Weight (do not edit)]],"")</f>
        <v/>
      </c>
    </row>
    <row r="51" spans="5:8" x14ac:dyDescent="0.25">
      <c r="E51" s="171"/>
      <c r="G51" s="173" t="str">
        <f>IFERROR(VLOOKUP(SortData1[[#This Row],[Container ID (select drop-down)]],TareWeight1[],2,FALSE),"")</f>
        <v/>
      </c>
      <c r="H51" s="173" t="str">
        <f>IFERROR(SortData1[[#This Row],[Total Weight (write in number)]]-SortData1[[#This Row],[Container Tare Weight (do not edit)]],"")</f>
        <v/>
      </c>
    </row>
    <row r="52" spans="5:8" x14ac:dyDescent="0.25">
      <c r="E52" s="171"/>
      <c r="G52" s="173" t="str">
        <f>IFERROR(VLOOKUP(SortData1[[#This Row],[Container ID (select drop-down)]],TareWeight1[],2,FALSE),"")</f>
        <v/>
      </c>
      <c r="H52" s="173" t="str">
        <f>IFERROR(SortData1[[#This Row],[Total Weight (write in number)]]-SortData1[[#This Row],[Container Tare Weight (do not edit)]],"")</f>
        <v/>
      </c>
    </row>
    <row r="53" spans="5:8" x14ac:dyDescent="0.25">
      <c r="E53" s="171"/>
      <c r="G53" s="173" t="str">
        <f>IFERROR(VLOOKUP(SortData1[[#This Row],[Container ID (select drop-down)]],TareWeight1[],2,FALSE),"")</f>
        <v/>
      </c>
      <c r="H53" s="173" t="str">
        <f>IFERROR(SortData1[[#This Row],[Total Weight (write in number)]]-SortData1[[#This Row],[Container Tare Weight (do not edit)]],"")</f>
        <v/>
      </c>
    </row>
    <row r="54" spans="5:8" x14ac:dyDescent="0.25">
      <c r="E54" s="171"/>
      <c r="G54" s="173" t="str">
        <f>IFERROR(VLOOKUP(SortData1[[#This Row],[Container ID (select drop-down)]],TareWeight1[],2,FALSE),"")</f>
        <v/>
      </c>
      <c r="H54" s="173" t="str">
        <f>IFERROR(SortData1[[#This Row],[Total Weight (write in number)]]-SortData1[[#This Row],[Container Tare Weight (do not edit)]],"")</f>
        <v/>
      </c>
    </row>
    <row r="55" spans="5:8" x14ac:dyDescent="0.25">
      <c r="E55" s="171"/>
      <c r="G55" s="173" t="str">
        <f>IFERROR(VLOOKUP(SortData1[[#This Row],[Container ID (select drop-down)]],TareWeight1[],2,FALSE),"")</f>
        <v/>
      </c>
      <c r="H55" s="173" t="str">
        <f>IFERROR(SortData1[[#This Row],[Total Weight (write in number)]]-SortData1[[#This Row],[Container Tare Weight (do not edit)]],"")</f>
        <v/>
      </c>
    </row>
    <row r="56" spans="5:8" x14ac:dyDescent="0.25">
      <c r="E56" s="171"/>
      <c r="G56" s="173" t="str">
        <f>IFERROR(VLOOKUP(SortData1[[#This Row],[Container ID (select drop-down)]],TareWeight1[],2,FALSE),"")</f>
        <v/>
      </c>
      <c r="H56" s="173" t="str">
        <f>IFERROR(SortData1[[#This Row],[Total Weight (write in number)]]-SortData1[[#This Row],[Container Tare Weight (do not edit)]],"")</f>
        <v/>
      </c>
    </row>
    <row r="57" spans="5:8" x14ac:dyDescent="0.25">
      <c r="E57" s="171"/>
      <c r="G57" s="173" t="str">
        <f>IFERROR(VLOOKUP(SortData1[[#This Row],[Container ID (select drop-down)]],TareWeight1[],2,FALSE),"")</f>
        <v/>
      </c>
      <c r="H57" s="173" t="str">
        <f>IFERROR(SortData1[[#This Row],[Total Weight (write in number)]]-SortData1[[#This Row],[Container Tare Weight (do not edit)]],"")</f>
        <v/>
      </c>
    </row>
    <row r="58" spans="5:8" x14ac:dyDescent="0.25">
      <c r="E58" s="171"/>
      <c r="G58" s="173" t="str">
        <f>IFERROR(VLOOKUP(SortData1[[#This Row],[Container ID (select drop-down)]],TareWeight1[],2,FALSE),"")</f>
        <v/>
      </c>
      <c r="H58" s="173" t="str">
        <f>IFERROR(SortData1[[#This Row],[Total Weight (write in number)]]-SortData1[[#This Row],[Container Tare Weight (do not edit)]],"")</f>
        <v/>
      </c>
    </row>
    <row r="59" spans="5:8" x14ac:dyDescent="0.25">
      <c r="E59" s="171"/>
      <c r="G59" s="173" t="str">
        <f>IFERROR(VLOOKUP(SortData1[[#This Row],[Container ID (select drop-down)]],TareWeight1[],2,FALSE),"")</f>
        <v/>
      </c>
      <c r="H59" s="173" t="str">
        <f>IFERROR(SortData1[[#This Row],[Total Weight (write in number)]]-SortData1[[#This Row],[Container Tare Weight (do not edit)]],"")</f>
        <v/>
      </c>
    </row>
    <row r="60" spans="5:8" x14ac:dyDescent="0.25">
      <c r="E60" s="171"/>
      <c r="G60" s="173" t="str">
        <f>IFERROR(VLOOKUP(SortData1[[#This Row],[Container ID (select drop-down)]],TareWeight1[],2,FALSE),"")</f>
        <v/>
      </c>
      <c r="H60" s="173" t="str">
        <f>IFERROR(SortData1[[#This Row],[Total Weight (write in number)]]-SortData1[[#This Row],[Container Tare Weight (do not edit)]],"")</f>
        <v/>
      </c>
    </row>
    <row r="61" spans="5:8" x14ac:dyDescent="0.25">
      <c r="E61" s="171"/>
      <c r="G61" s="173" t="str">
        <f>IFERROR(VLOOKUP(SortData1[[#This Row],[Container ID (select drop-down)]],TareWeight1[],2,FALSE),"")</f>
        <v/>
      </c>
      <c r="H61" s="173" t="str">
        <f>IFERROR(SortData1[[#This Row],[Total Weight (write in number)]]-SortData1[[#This Row],[Container Tare Weight (do not edit)]],"")</f>
        <v/>
      </c>
    </row>
    <row r="62" spans="5:8" x14ac:dyDescent="0.25">
      <c r="E62" s="171"/>
      <c r="G62" s="173" t="str">
        <f>IFERROR(VLOOKUP(SortData1[[#This Row],[Container ID (select drop-down)]],TareWeight1[],2,FALSE),"")</f>
        <v/>
      </c>
      <c r="H62" s="173" t="str">
        <f>IFERROR(SortData1[[#This Row],[Total Weight (write in number)]]-SortData1[[#This Row],[Container Tare Weight (do not edit)]],"")</f>
        <v/>
      </c>
    </row>
    <row r="63" spans="5:8" x14ac:dyDescent="0.25">
      <c r="E63" s="171"/>
      <c r="G63" s="173" t="str">
        <f>IFERROR(VLOOKUP(SortData1[[#This Row],[Container ID (select drop-down)]],TareWeight1[],2,FALSE),"")</f>
        <v/>
      </c>
      <c r="H63" s="173" t="str">
        <f>IFERROR(SortData1[[#This Row],[Total Weight (write in number)]]-SortData1[[#This Row],[Container Tare Weight (do not edit)]],"")</f>
        <v/>
      </c>
    </row>
    <row r="64" spans="5:8" x14ac:dyDescent="0.25">
      <c r="E64" s="171"/>
      <c r="G64" s="173" t="str">
        <f>IFERROR(VLOOKUP(SortData1[[#This Row],[Container ID (select drop-down)]],TareWeight1[],2,FALSE),"")</f>
        <v/>
      </c>
      <c r="H64" s="173" t="str">
        <f>IFERROR(SortData1[[#This Row],[Total Weight (write in number)]]-SortData1[[#This Row],[Container Tare Weight (do not edit)]],"")</f>
        <v/>
      </c>
    </row>
    <row r="65" spans="5:8" x14ac:dyDescent="0.25">
      <c r="E65" s="171"/>
      <c r="G65" s="173" t="str">
        <f>IFERROR(VLOOKUP(SortData1[[#This Row],[Container ID (select drop-down)]],TareWeight1[],2,FALSE),"")</f>
        <v/>
      </c>
      <c r="H65" s="173" t="str">
        <f>IFERROR(SortData1[[#This Row],[Total Weight (write in number)]]-SortData1[[#This Row],[Container Tare Weight (do not edit)]],"")</f>
        <v/>
      </c>
    </row>
    <row r="66" spans="5:8" x14ac:dyDescent="0.25">
      <c r="E66" s="171"/>
      <c r="G66" s="173" t="str">
        <f>IFERROR(VLOOKUP(SortData1[[#This Row],[Container ID (select drop-down)]],TareWeight1[],2,FALSE),"")</f>
        <v/>
      </c>
      <c r="H66" s="173" t="str">
        <f>IFERROR(SortData1[[#This Row],[Total Weight (write in number)]]-SortData1[[#This Row],[Container Tare Weight (do not edit)]],"")</f>
        <v/>
      </c>
    </row>
    <row r="67" spans="5:8" x14ac:dyDescent="0.25">
      <c r="E67" s="171"/>
      <c r="G67" s="173" t="str">
        <f>IFERROR(VLOOKUP(SortData1[[#This Row],[Container ID (select drop-down)]],TareWeight1[],2,FALSE),"")</f>
        <v/>
      </c>
      <c r="H67" s="173" t="str">
        <f>IFERROR(SortData1[[#This Row],[Total Weight (write in number)]]-SortData1[[#This Row],[Container Tare Weight (do not edit)]],"")</f>
        <v/>
      </c>
    </row>
    <row r="68" spans="5:8" x14ac:dyDescent="0.25">
      <c r="E68" s="171"/>
      <c r="G68" s="173" t="str">
        <f>IFERROR(VLOOKUP(SortData1[[#This Row],[Container ID (select drop-down)]],TareWeight1[],2,FALSE),"")</f>
        <v/>
      </c>
      <c r="H68" s="173" t="str">
        <f>IFERROR(SortData1[[#This Row],[Total Weight (write in number)]]-SortData1[[#This Row],[Container Tare Weight (do not edit)]],"")</f>
        <v/>
      </c>
    </row>
    <row r="69" spans="5:8" x14ac:dyDescent="0.25">
      <c r="E69" s="171"/>
      <c r="G69" s="173" t="str">
        <f>IFERROR(VLOOKUP(SortData1[[#This Row],[Container ID (select drop-down)]],TareWeight1[],2,FALSE),"")</f>
        <v/>
      </c>
      <c r="H69" s="173" t="str">
        <f>IFERROR(SortData1[[#This Row],[Total Weight (write in number)]]-SortData1[[#This Row],[Container Tare Weight (do not edit)]],"")</f>
        <v/>
      </c>
    </row>
    <row r="70" spans="5:8" x14ac:dyDescent="0.25">
      <c r="E70" s="171"/>
      <c r="G70" s="173" t="str">
        <f>IFERROR(VLOOKUP(SortData1[[#This Row],[Container ID (select drop-down)]],TareWeight1[],2,FALSE),"")</f>
        <v/>
      </c>
      <c r="H70" s="173" t="str">
        <f>IFERROR(SortData1[[#This Row],[Total Weight (write in number)]]-SortData1[[#This Row],[Container Tare Weight (do not edit)]],"")</f>
        <v/>
      </c>
    </row>
    <row r="71" spans="5:8" x14ac:dyDescent="0.25">
      <c r="E71" s="171"/>
      <c r="G71" s="173" t="str">
        <f>IFERROR(VLOOKUP(SortData1[[#This Row],[Container ID (select drop-down)]],TareWeight1[],2,FALSE),"")</f>
        <v/>
      </c>
      <c r="H71" s="173" t="str">
        <f>IFERROR(SortData1[[#This Row],[Total Weight (write in number)]]-SortData1[[#This Row],[Container Tare Weight (do not edit)]],"")</f>
        <v/>
      </c>
    </row>
    <row r="72" spans="5:8" x14ac:dyDescent="0.25">
      <c r="E72" s="171"/>
      <c r="G72" s="173" t="str">
        <f>IFERROR(VLOOKUP(SortData1[[#This Row],[Container ID (select drop-down)]],TareWeight1[],2,FALSE),"")</f>
        <v/>
      </c>
      <c r="H72" s="173" t="str">
        <f>IFERROR(SortData1[[#This Row],[Total Weight (write in number)]]-SortData1[[#This Row],[Container Tare Weight (do not edit)]],"")</f>
        <v/>
      </c>
    </row>
    <row r="73" spans="5:8" x14ac:dyDescent="0.25">
      <c r="E73" s="171"/>
      <c r="G73" s="173" t="str">
        <f>IFERROR(VLOOKUP(SortData1[[#This Row],[Container ID (select drop-down)]],TareWeight1[],2,FALSE),"")</f>
        <v/>
      </c>
      <c r="H73" s="173" t="str">
        <f>IFERROR(SortData1[[#This Row],[Total Weight (write in number)]]-SortData1[[#This Row],[Container Tare Weight (do not edit)]],"")</f>
        <v/>
      </c>
    </row>
    <row r="74" spans="5:8" x14ac:dyDescent="0.25">
      <c r="E74" s="171"/>
      <c r="G74" s="173" t="str">
        <f>IFERROR(VLOOKUP(SortData1[[#This Row],[Container ID (select drop-down)]],TareWeight1[],2,FALSE),"")</f>
        <v/>
      </c>
      <c r="H74" s="173" t="str">
        <f>IFERROR(SortData1[[#This Row],[Total Weight (write in number)]]-SortData1[[#This Row],[Container Tare Weight (do not edit)]],"")</f>
        <v/>
      </c>
    </row>
    <row r="75" spans="5:8" x14ac:dyDescent="0.25">
      <c r="E75" s="171"/>
      <c r="G75" s="173" t="str">
        <f>IFERROR(VLOOKUP(SortData1[[#This Row],[Container ID (select drop-down)]],TareWeight1[],2,FALSE),"")</f>
        <v/>
      </c>
      <c r="H75" s="173" t="str">
        <f>IFERROR(SortData1[[#This Row],[Total Weight (write in number)]]-SortData1[[#This Row],[Container Tare Weight (do not edit)]],"")</f>
        <v/>
      </c>
    </row>
    <row r="76" spans="5:8" x14ac:dyDescent="0.25">
      <c r="E76" s="171"/>
      <c r="G76" s="173" t="str">
        <f>IFERROR(VLOOKUP(SortData1[[#This Row],[Container ID (select drop-down)]],TareWeight1[],2,FALSE),"")</f>
        <v/>
      </c>
      <c r="H76" s="173" t="str">
        <f>IFERROR(SortData1[[#This Row],[Total Weight (write in number)]]-SortData1[[#This Row],[Container Tare Weight (do not edit)]],"")</f>
        <v/>
      </c>
    </row>
    <row r="77" spans="5:8" x14ac:dyDescent="0.25">
      <c r="E77" s="171"/>
      <c r="G77" s="173" t="str">
        <f>IFERROR(VLOOKUP(SortData1[[#This Row],[Container ID (select drop-down)]],TareWeight1[],2,FALSE),"")</f>
        <v/>
      </c>
      <c r="H77" s="173" t="str">
        <f>IFERROR(SortData1[[#This Row],[Total Weight (write in number)]]-SortData1[[#This Row],[Container Tare Weight (do not edit)]],"")</f>
        <v/>
      </c>
    </row>
    <row r="78" spans="5:8" x14ac:dyDescent="0.25">
      <c r="E78" s="171"/>
      <c r="G78" s="173" t="str">
        <f>IFERROR(VLOOKUP(SortData1[[#This Row],[Container ID (select drop-down)]],TareWeight1[],2,FALSE),"")</f>
        <v/>
      </c>
      <c r="H78" s="173" t="str">
        <f>IFERROR(SortData1[[#This Row],[Total Weight (write in number)]]-SortData1[[#This Row],[Container Tare Weight (do not edit)]],"")</f>
        <v/>
      </c>
    </row>
    <row r="79" spans="5:8" x14ac:dyDescent="0.25">
      <c r="E79" s="171"/>
      <c r="G79" s="173" t="str">
        <f>IFERROR(VLOOKUP(SortData1[[#This Row],[Container ID (select drop-down)]],TareWeight1[],2,FALSE),"")</f>
        <v/>
      </c>
      <c r="H79" s="173" t="str">
        <f>IFERROR(SortData1[[#This Row],[Total Weight (write in number)]]-SortData1[[#This Row],[Container Tare Weight (do not edit)]],"")</f>
        <v/>
      </c>
    </row>
    <row r="80" spans="5:8" x14ac:dyDescent="0.25">
      <c r="E80" s="171"/>
      <c r="G80" s="173" t="str">
        <f>IFERROR(VLOOKUP(SortData1[[#This Row],[Container ID (select drop-down)]],TareWeight1[],2,FALSE),"")</f>
        <v/>
      </c>
      <c r="H80" s="173" t="str">
        <f>IFERROR(SortData1[[#This Row],[Total Weight (write in number)]]-SortData1[[#This Row],[Container Tare Weight (do not edit)]],"")</f>
        <v/>
      </c>
    </row>
    <row r="81" spans="5:8" x14ac:dyDescent="0.25">
      <c r="E81" s="171"/>
      <c r="G81" s="173" t="str">
        <f>IFERROR(VLOOKUP(SortData1[[#This Row],[Container ID (select drop-down)]],TareWeight1[],2,FALSE),"")</f>
        <v/>
      </c>
      <c r="H81" s="173" t="str">
        <f>IFERROR(SortData1[[#This Row],[Total Weight (write in number)]]-SortData1[[#This Row],[Container Tare Weight (do not edit)]],"")</f>
        <v/>
      </c>
    </row>
    <row r="82" spans="5:8" x14ac:dyDescent="0.25">
      <c r="E82" s="171"/>
      <c r="G82" s="173" t="str">
        <f>IFERROR(VLOOKUP(SortData1[[#This Row],[Container ID (select drop-down)]],TareWeight1[],2,FALSE),"")</f>
        <v/>
      </c>
      <c r="H82" s="173" t="str">
        <f>IFERROR(SortData1[[#This Row],[Total Weight (write in number)]]-SortData1[[#This Row],[Container Tare Weight (do not edit)]],"")</f>
        <v/>
      </c>
    </row>
    <row r="83" spans="5:8" x14ac:dyDescent="0.25">
      <c r="E83" s="171"/>
      <c r="G83" s="173" t="str">
        <f>IFERROR(VLOOKUP(SortData1[[#This Row],[Container ID (select drop-down)]],TareWeight1[],2,FALSE),"")</f>
        <v/>
      </c>
      <c r="H83" s="173" t="str">
        <f>IFERROR(SortData1[[#This Row],[Total Weight (write in number)]]-SortData1[[#This Row],[Container Tare Weight (do not edit)]],"")</f>
        <v/>
      </c>
    </row>
    <row r="84" spans="5:8" x14ac:dyDescent="0.25">
      <c r="E84" s="171"/>
      <c r="G84" s="173" t="str">
        <f>IFERROR(VLOOKUP(SortData1[[#This Row],[Container ID (select drop-down)]],TareWeight1[],2,FALSE),"")</f>
        <v/>
      </c>
      <c r="H84" s="173" t="str">
        <f>IFERROR(SortData1[[#This Row],[Total Weight (write in number)]]-SortData1[[#This Row],[Container Tare Weight (do not edit)]],"")</f>
        <v/>
      </c>
    </row>
    <row r="85" spans="5:8" x14ac:dyDescent="0.25">
      <c r="E85" s="171"/>
      <c r="G85" s="173" t="str">
        <f>IFERROR(VLOOKUP(SortData1[[#This Row],[Container ID (select drop-down)]],TareWeight1[],2,FALSE),"")</f>
        <v/>
      </c>
      <c r="H85" s="173" t="str">
        <f>IFERROR(SortData1[[#This Row],[Total Weight (write in number)]]-SortData1[[#This Row],[Container Tare Weight (do not edit)]],"")</f>
        <v/>
      </c>
    </row>
    <row r="86" spans="5:8" x14ac:dyDescent="0.25">
      <c r="E86" s="171"/>
      <c r="G86" s="173" t="str">
        <f>IFERROR(VLOOKUP(SortData1[[#This Row],[Container ID (select drop-down)]],TareWeight1[],2,FALSE),"")</f>
        <v/>
      </c>
      <c r="H86" s="173" t="str">
        <f>IFERROR(SortData1[[#This Row],[Total Weight (write in number)]]-SortData1[[#This Row],[Container Tare Weight (do not edit)]],"")</f>
        <v/>
      </c>
    </row>
    <row r="87" spans="5:8" x14ac:dyDescent="0.25">
      <c r="E87" s="171"/>
      <c r="G87" s="173" t="str">
        <f>IFERROR(VLOOKUP(SortData1[[#This Row],[Container ID (select drop-down)]],TareWeight1[],2,FALSE),"")</f>
        <v/>
      </c>
      <c r="H87" s="173" t="str">
        <f>IFERROR(SortData1[[#This Row],[Total Weight (write in number)]]-SortData1[[#This Row],[Container Tare Weight (do not edit)]],"")</f>
        <v/>
      </c>
    </row>
    <row r="88" spans="5:8" x14ac:dyDescent="0.25">
      <c r="E88" s="171"/>
      <c r="G88" s="173" t="str">
        <f>IFERROR(VLOOKUP(SortData1[[#This Row],[Container ID (select drop-down)]],TareWeight1[],2,FALSE),"")</f>
        <v/>
      </c>
      <c r="H88" s="173" t="str">
        <f>IFERROR(SortData1[[#This Row],[Total Weight (write in number)]]-SortData1[[#This Row],[Container Tare Weight (do not edit)]],"")</f>
        <v/>
      </c>
    </row>
    <row r="89" spans="5:8" x14ac:dyDescent="0.25">
      <c r="E89" s="171"/>
      <c r="G89" s="173" t="str">
        <f>IFERROR(VLOOKUP(SortData1[[#This Row],[Container ID (select drop-down)]],TareWeight1[],2,FALSE),"")</f>
        <v/>
      </c>
      <c r="H89" s="173" t="str">
        <f>IFERROR(SortData1[[#This Row],[Total Weight (write in number)]]-SortData1[[#This Row],[Container Tare Weight (do not edit)]],"")</f>
        <v/>
      </c>
    </row>
    <row r="90" spans="5:8" x14ac:dyDescent="0.25">
      <c r="E90" s="171"/>
      <c r="G90" s="173" t="str">
        <f>IFERROR(VLOOKUP(SortData1[[#This Row],[Container ID (select drop-down)]],TareWeight1[],2,FALSE),"")</f>
        <v/>
      </c>
      <c r="H90" s="173" t="str">
        <f>IFERROR(SortData1[[#This Row],[Total Weight (write in number)]]-SortData1[[#This Row],[Container Tare Weight (do not edit)]],"")</f>
        <v/>
      </c>
    </row>
    <row r="91" spans="5:8" x14ac:dyDescent="0.25">
      <c r="E91" s="171"/>
      <c r="G91" s="173" t="str">
        <f>IFERROR(VLOOKUP(SortData1[[#This Row],[Container ID (select drop-down)]],TareWeight1[],2,FALSE),"")</f>
        <v/>
      </c>
      <c r="H91" s="173" t="str">
        <f>IFERROR(SortData1[[#This Row],[Total Weight (write in number)]]-SortData1[[#This Row],[Container Tare Weight (do not edit)]],"")</f>
        <v/>
      </c>
    </row>
    <row r="92" spans="5:8" x14ac:dyDescent="0.25">
      <c r="E92" s="171"/>
      <c r="G92" s="173" t="str">
        <f>IFERROR(VLOOKUP(SortData1[[#This Row],[Container ID (select drop-down)]],TareWeight1[],2,FALSE),"")</f>
        <v/>
      </c>
      <c r="H92" s="173" t="str">
        <f>IFERROR(SortData1[[#This Row],[Total Weight (write in number)]]-SortData1[[#This Row],[Container Tare Weight (do not edit)]],"")</f>
        <v/>
      </c>
    </row>
    <row r="93" spans="5:8" x14ac:dyDescent="0.25">
      <c r="E93" s="171"/>
      <c r="G93" s="173" t="str">
        <f>IFERROR(VLOOKUP(SortData1[[#This Row],[Container ID (select drop-down)]],TareWeight1[],2,FALSE),"")</f>
        <v/>
      </c>
      <c r="H93" s="173" t="str">
        <f>IFERROR(SortData1[[#This Row],[Total Weight (write in number)]]-SortData1[[#This Row],[Container Tare Weight (do not edit)]],"")</f>
        <v/>
      </c>
    </row>
    <row r="94" spans="5:8" x14ac:dyDescent="0.25">
      <c r="E94" s="171"/>
      <c r="G94" s="173" t="str">
        <f>IFERROR(VLOOKUP(SortData1[[#This Row],[Container ID (select drop-down)]],TareWeight1[],2,FALSE),"")</f>
        <v/>
      </c>
      <c r="H94" s="173" t="str">
        <f>IFERROR(SortData1[[#This Row],[Total Weight (write in number)]]-SortData1[[#This Row],[Container Tare Weight (do not edit)]],"")</f>
        <v/>
      </c>
    </row>
    <row r="95" spans="5:8" x14ac:dyDescent="0.25">
      <c r="E95" s="171"/>
      <c r="G95" s="173" t="str">
        <f>IFERROR(VLOOKUP(SortData1[[#This Row],[Container ID (select drop-down)]],TareWeight1[],2,FALSE),"")</f>
        <v/>
      </c>
      <c r="H95" s="173" t="str">
        <f>IFERROR(SortData1[[#This Row],[Total Weight (write in number)]]-SortData1[[#This Row],[Container Tare Weight (do not edit)]],"")</f>
        <v/>
      </c>
    </row>
    <row r="96" spans="5:8" x14ac:dyDescent="0.25">
      <c r="E96" s="171"/>
      <c r="G96" s="173" t="str">
        <f>IFERROR(VLOOKUP(SortData1[[#This Row],[Container ID (select drop-down)]],TareWeight1[],2,FALSE),"")</f>
        <v/>
      </c>
      <c r="H96" s="173" t="str">
        <f>IFERROR(SortData1[[#This Row],[Total Weight (write in number)]]-SortData1[[#This Row],[Container Tare Weight (do not edit)]],"")</f>
        <v/>
      </c>
    </row>
    <row r="97" spans="5:8" x14ac:dyDescent="0.25">
      <c r="E97" s="171"/>
      <c r="G97" s="173" t="str">
        <f>IFERROR(VLOOKUP(SortData1[[#This Row],[Container ID (select drop-down)]],TareWeight1[],2,FALSE),"")</f>
        <v/>
      </c>
      <c r="H97" s="173" t="str">
        <f>IFERROR(SortData1[[#This Row],[Total Weight (write in number)]]-SortData1[[#This Row],[Container Tare Weight (do not edit)]],"")</f>
        <v/>
      </c>
    </row>
    <row r="98" spans="5:8" x14ac:dyDescent="0.25">
      <c r="E98" s="171"/>
      <c r="G98" s="173" t="str">
        <f>IFERROR(VLOOKUP(SortData1[[#This Row],[Container ID (select drop-down)]],TareWeight1[],2,FALSE),"")</f>
        <v/>
      </c>
      <c r="H98" s="173" t="str">
        <f>IFERROR(SortData1[[#This Row],[Total Weight (write in number)]]-SortData1[[#This Row],[Container Tare Weight (do not edit)]],"")</f>
        <v/>
      </c>
    </row>
    <row r="99" spans="5:8" x14ac:dyDescent="0.25">
      <c r="E99" s="171"/>
      <c r="G99" s="173" t="str">
        <f>IFERROR(VLOOKUP(SortData1[[#This Row],[Container ID (select drop-down)]],TareWeight1[],2,FALSE),"")</f>
        <v/>
      </c>
      <c r="H99" s="173" t="str">
        <f>IFERROR(SortData1[[#This Row],[Total Weight (write in number)]]-SortData1[[#This Row],[Container Tare Weight (do not edit)]],"")</f>
        <v/>
      </c>
    </row>
    <row r="100" spans="5:8" x14ac:dyDescent="0.25">
      <c r="E100" s="171"/>
      <c r="G100" s="173" t="str">
        <f>IFERROR(VLOOKUP(SortData1[[#This Row],[Container ID (select drop-down)]],TareWeight1[],2,FALSE),"")</f>
        <v/>
      </c>
      <c r="H100" s="173" t="str">
        <f>IFERROR(SortData1[[#This Row],[Total Weight (write in number)]]-SortData1[[#This Row],[Container Tare Weight (do not edit)]],"")</f>
        <v/>
      </c>
    </row>
    <row r="101" spans="5:8" x14ac:dyDescent="0.25">
      <c r="E101" s="171"/>
      <c r="G101" s="173" t="str">
        <f>IFERROR(VLOOKUP(SortData1[[#This Row],[Container ID (select drop-down)]],TareWeight1[],2,FALSE),"")</f>
        <v/>
      </c>
      <c r="H101" s="173" t="str">
        <f>IFERROR(SortData1[[#This Row],[Total Weight (write in number)]]-SortData1[[#This Row],[Container Tare Weight (do not edit)]],"")</f>
        <v/>
      </c>
    </row>
    <row r="102" spans="5:8" x14ac:dyDescent="0.25">
      <c r="E102" s="171"/>
      <c r="G102" s="173" t="str">
        <f>IFERROR(VLOOKUP(SortData1[[#This Row],[Container ID (select drop-down)]],TareWeight1[],2,FALSE),"")</f>
        <v/>
      </c>
      <c r="H102" s="173" t="str">
        <f>IFERROR(SortData1[[#This Row],[Total Weight (write in number)]]-SortData1[[#This Row],[Container Tare Weight (do not edit)]],"")</f>
        <v/>
      </c>
    </row>
    <row r="103" spans="5:8" x14ac:dyDescent="0.25">
      <c r="E103" s="171"/>
      <c r="G103" s="173" t="str">
        <f>IFERROR(VLOOKUP(SortData1[[#This Row],[Container ID (select drop-down)]],TareWeight1[],2,FALSE),"")</f>
        <v/>
      </c>
      <c r="H103" s="173" t="str">
        <f>IFERROR(SortData1[[#This Row],[Total Weight (write in number)]]-SortData1[[#This Row],[Container Tare Weight (do not edit)]],"")</f>
        <v/>
      </c>
    </row>
    <row r="104" spans="5:8" x14ac:dyDescent="0.25">
      <c r="E104" s="171"/>
      <c r="G104" s="173" t="str">
        <f>IFERROR(VLOOKUP(SortData1[[#This Row],[Container ID (select drop-down)]],TareWeight1[],2,FALSE),"")</f>
        <v/>
      </c>
      <c r="H104" s="173" t="str">
        <f>IFERROR(SortData1[[#This Row],[Total Weight (write in number)]]-SortData1[[#This Row],[Container Tare Weight (do not edit)]],"")</f>
        <v/>
      </c>
    </row>
    <row r="105" spans="5:8" x14ac:dyDescent="0.25">
      <c r="E105" s="171"/>
      <c r="G105" s="173" t="str">
        <f>IFERROR(VLOOKUP(SortData1[[#This Row],[Container ID (select drop-down)]],TareWeight1[],2,FALSE),"")</f>
        <v/>
      </c>
      <c r="H105" s="173" t="str">
        <f>IFERROR(SortData1[[#This Row],[Total Weight (write in number)]]-SortData1[[#This Row],[Container Tare Weight (do not edit)]],"")</f>
        <v/>
      </c>
    </row>
    <row r="106" spans="5:8" x14ac:dyDescent="0.25">
      <c r="E106" s="171"/>
      <c r="G106" s="173" t="str">
        <f>IFERROR(VLOOKUP(SortData1[[#This Row],[Container ID (select drop-down)]],TareWeight1[],2,FALSE),"")</f>
        <v/>
      </c>
      <c r="H106" s="173" t="str">
        <f>IFERROR(SortData1[[#This Row],[Total Weight (write in number)]]-SortData1[[#This Row],[Container Tare Weight (do not edit)]],"")</f>
        <v/>
      </c>
    </row>
    <row r="107" spans="5:8" x14ac:dyDescent="0.25">
      <c r="E107" s="171"/>
      <c r="G107" s="173" t="str">
        <f>IFERROR(VLOOKUP(SortData1[[#This Row],[Container ID (select drop-down)]],TareWeight1[],2,FALSE),"")</f>
        <v/>
      </c>
      <c r="H107" s="173" t="str">
        <f>IFERROR(SortData1[[#This Row],[Total Weight (write in number)]]-SortData1[[#This Row],[Container Tare Weight (do not edit)]],"")</f>
        <v/>
      </c>
    </row>
    <row r="108" spans="5:8" x14ac:dyDescent="0.25">
      <c r="E108" s="171"/>
      <c r="G108" s="173" t="str">
        <f>IFERROR(VLOOKUP(SortData1[[#This Row],[Container ID (select drop-down)]],TareWeight1[],2,FALSE),"")</f>
        <v/>
      </c>
      <c r="H108" s="173" t="str">
        <f>IFERROR(SortData1[[#This Row],[Total Weight (write in number)]]-SortData1[[#This Row],[Container Tare Weight (do not edit)]],"")</f>
        <v/>
      </c>
    </row>
    <row r="109" spans="5:8" x14ac:dyDescent="0.25">
      <c r="E109" s="171"/>
      <c r="G109" s="173" t="str">
        <f>IFERROR(VLOOKUP(SortData1[[#This Row],[Container ID (select drop-down)]],TareWeight1[],2,FALSE),"")</f>
        <v/>
      </c>
      <c r="H109" s="173" t="str">
        <f>IFERROR(SortData1[[#This Row],[Total Weight (write in number)]]-SortData1[[#This Row],[Container Tare Weight (do not edit)]],"")</f>
        <v/>
      </c>
    </row>
    <row r="110" spans="5:8" x14ac:dyDescent="0.25">
      <c r="E110" s="171"/>
      <c r="G110" s="173" t="str">
        <f>IFERROR(VLOOKUP(SortData1[[#This Row],[Container ID (select drop-down)]],TareWeight1[],2,FALSE),"")</f>
        <v/>
      </c>
      <c r="H110" s="173" t="str">
        <f>IFERROR(SortData1[[#This Row],[Total Weight (write in number)]]-SortData1[[#This Row],[Container Tare Weight (do not edit)]],"")</f>
        <v/>
      </c>
    </row>
  </sheetData>
  <sheetProtection sheet="1" objects="1" scenarios="1" selectLockedCells="1"/>
  <dataValidations count="3">
    <dataValidation type="list" allowBlank="1" showInputMessage="1" showErrorMessage="1" sqref="B11:B110" xr:uid="{1F09F664-9ED2-42BA-8E56-28B49EE2A5B8}">
      <formula1>WasteType</formula1>
    </dataValidation>
    <dataValidation type="list" allowBlank="1" showInputMessage="1" showErrorMessage="1" sqref="C11:C110" xr:uid="{148FB3E2-5300-4B56-BE15-E5F7DA26DA5E}">
      <formula1>INDIRECT(B11)</formula1>
    </dataValidation>
    <dataValidation type="decimal" allowBlank="1" showInputMessage="1" showErrorMessage="1" error="Please enter only a numerical value." sqref="E11:E110" xr:uid="{2D6EE3CE-6944-44D5-B003-3F1BCCDA2CC4}">
      <formula1>-10000000000000</formula1>
      <formula2>100000000000000</formula2>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8ECF3C30-6CEB-48F5-904B-607BEB6CECF1}">
          <x14:formula1>
            <xm:f>'Waste Types(to Hide)'!$G$3:$G$8</xm:f>
          </x14:formula1>
          <xm:sqref>A11:A110</xm:sqref>
        </x14:dataValidation>
        <x14:dataValidation type="list" allowBlank="1" showInputMessage="1" showErrorMessage="1" xr:uid="{3F4029AB-2ECE-459B-88BF-1C1101331E49}">
          <x14:formula1>
            <xm:f>'Tare Weights'!$A$12:$A$86</xm:f>
          </x14:formula1>
          <xm:sqref>F11:F110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F5B74281A7CE7429B78075E9E746D16" ma:contentTypeVersion="17" ma:contentTypeDescription="Create a new document." ma:contentTypeScope="" ma:versionID="d008b0fd2ea06b6ae0a7998f28aa6907">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a260071a-d966-4c0e-9d5d-078c3dd9e145" xmlns:ns6="b39f5709-1a81-4a8f-9e4f-78efd8cb472e" targetNamespace="http://schemas.microsoft.com/office/2006/metadata/properties" ma:root="true" ma:fieldsID="89238d48ef4258d58a63536d1b8ab89e" ns1:_="" ns2:_="" ns3:_="" ns4:_="" ns5:_="" ns6:_="">
    <xsd:import namespace="http://schemas.microsoft.com/sharepoint/v3"/>
    <xsd:import namespace="4ffa91fb-a0ff-4ac5-b2db-65c790d184a4"/>
    <xsd:import namespace="http://schemas.microsoft.com/sharepoint.v3"/>
    <xsd:import namespace="http://schemas.microsoft.com/sharepoint/v3/fields"/>
    <xsd:import namespace="a260071a-d966-4c0e-9d5d-078c3dd9e145"/>
    <xsd:import namespace="b39f5709-1a81-4a8f-9e4f-78efd8cb472e"/>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5:MediaServiceAutoKeyPoints" minOccurs="0"/>
                <xsd:element ref="ns5:MediaServiceKeyPoints" minOccurs="0"/>
                <xsd:element ref="ns6:SharedWithUsers" minOccurs="0"/>
                <xsd:element ref="ns6:SharedWithDetails" minOccurs="0"/>
                <xsd:element ref="ns5:MediaServiceDateTaken" minOccurs="0"/>
                <xsd:element ref="ns5:MediaServiceAutoTags" minOccurs="0"/>
                <xsd:element ref="ns5:MediaServiceGenerationTime" minOccurs="0"/>
                <xsd:element ref="ns5:MediaServiceEventHashCode" minOccurs="0"/>
                <xsd:element ref="ns5:MediaServiceLocation" minOccurs="0"/>
                <xsd:element ref="ns5:MediaServiceOCR" minOccurs="0"/>
                <xsd:element ref="ns5:MediaLengthInSeconds" minOccurs="0"/>
                <xsd:element ref="ns5:lcf76f155ced4ddcb4097134ff3c332f" minOccurs="0"/>
                <xsd:element ref="ns5:MediaServiceObjectDetectorVersions" minOccurs="0"/>
                <xsd:element ref="ns5: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09757562-274f-4c3d-9fe9-dfbf5c77a745}" ma:internalName="TaxCatchAllLabel" ma:readOnly="true" ma:showField="CatchAllDataLabel" ma:web="b39f5709-1a81-4a8f-9e4f-78efd8cb472e">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09757562-274f-4c3d-9fe9-dfbf5c77a745}" ma:internalName="TaxCatchAll" ma:showField="CatchAllData" ma:web="b39f5709-1a81-4a8f-9e4f-78efd8cb47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60071a-d966-4c0e-9d5d-078c3dd9e145"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KeyPoints" ma:index="30" nillable="true" ma:displayName="MediaServiceAutoKeyPoints" ma:hidden="true" ma:internalName="MediaServiceAutoKeyPoints" ma:readOnly="true">
      <xsd:simpleType>
        <xsd:restriction base="dms:Note"/>
      </xsd:simpleType>
    </xsd:element>
    <xsd:element name="MediaServiceKeyPoints" ma:index="31" nillable="true" ma:displayName="KeyPoints" ma:internalName="MediaServiceKeyPoints" ma:readOnly="true">
      <xsd:simpleType>
        <xsd:restriction base="dms:Note">
          <xsd:maxLength value="255"/>
        </xsd:restriction>
      </xsd:simpleType>
    </xsd:element>
    <xsd:element name="MediaServiceDateTaken" ma:index="34" nillable="true" ma:displayName="MediaServiceDateTaken" ma:hidden="true" ma:internalName="MediaServiceDateTaken" ma:readOnly="true">
      <xsd:simpleType>
        <xsd:restriction base="dms:Text"/>
      </xsd:simpleType>
    </xsd:element>
    <xsd:element name="MediaServiceAutoTags" ma:index="35" nillable="true" ma:displayName="Tags" ma:internalName="MediaServiceAutoTags" ma:readOnly="true">
      <xsd:simpleType>
        <xsd:restriction base="dms:Text"/>
      </xsd:simpleType>
    </xsd:element>
    <xsd:element name="MediaServiceGenerationTime" ma:index="36" nillable="true" ma:displayName="MediaServiceGenerationTime" ma:hidden="true" ma:internalName="MediaServiceGenerationTime" ma:readOnly="true">
      <xsd:simpleType>
        <xsd:restriction base="dms:Text"/>
      </xsd:simpleType>
    </xsd:element>
    <xsd:element name="MediaServiceEventHashCode" ma:index="37" nillable="true" ma:displayName="MediaServiceEventHashCode" ma:hidden="true" ma:internalName="MediaServiceEventHashCode" ma:readOnly="true">
      <xsd:simpleType>
        <xsd:restriction base="dms:Text"/>
      </xsd:simpleType>
    </xsd:element>
    <xsd:element name="MediaServiceLocation" ma:index="38" nillable="true" ma:displayName="Location" ma:internalName="MediaServiceLocation" ma:readOnly="true">
      <xsd:simpleType>
        <xsd:restriction base="dms:Text"/>
      </xsd:simpleType>
    </xsd:element>
    <xsd:element name="MediaServiceOCR" ma:index="39" nillable="true" ma:displayName="Extracted Text" ma:internalName="MediaServiceOCR" ma:readOnly="true">
      <xsd:simpleType>
        <xsd:restriction base="dms:Note">
          <xsd:maxLength value="255"/>
        </xsd:restriction>
      </xsd:simpleType>
    </xsd:element>
    <xsd:element name="MediaLengthInSeconds" ma:index="40" nillable="true" ma:displayName="Length (seconds)" ma:internalName="MediaLengthInSeconds" ma:readOnly="true">
      <xsd:simpleType>
        <xsd:restriction base="dms:Unknown"/>
      </xsd:simpleType>
    </xsd:element>
    <xsd:element name="lcf76f155ced4ddcb4097134ff3c332f" ma:index="42"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43" nillable="true" ma:displayName="MediaServiceObjectDetectorVersions" ma:hidden="true" ma:indexed="true" ma:internalName="MediaServiceObjectDetectorVersions" ma:readOnly="true">
      <xsd:simpleType>
        <xsd:restriction base="dms:Text"/>
      </xsd:simpleType>
    </xsd:element>
    <xsd:element name="MediaServiceSearchProperties" ma:index="4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39f5709-1a81-4a8f-9e4f-78efd8cb472e" elementFormDefault="qualified">
    <xsd:import namespace="http://schemas.microsoft.com/office/2006/documentManagement/types"/>
    <xsd:import namespace="http://schemas.microsoft.com/office/infopath/2007/PartnerControls"/>
    <xsd:element name="SharedWithUsers" ma:index="3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260071a-d966-4c0e-9d5d-078c3dd9e145">
      <Terms xmlns="http://schemas.microsoft.com/office/infopath/2007/PartnerControls"/>
    </lcf76f155ced4ddcb4097134ff3c332f>
    <TaxCatchAll xmlns="4ffa91fb-a0ff-4ac5-b2db-65c790d184a4" xsi:nil="true"/>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2023-05-15T19:57:34+00:00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9B0595AD-0DC3-4750-826E-4710854D71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a260071a-d966-4c0e-9d5d-078c3dd9e145"/>
    <ds:schemaRef ds:uri="b39f5709-1a81-4a8f-9e4f-78efd8cb47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3F6864E-F756-4002-BE33-E0642B62F097}">
  <ds:schemaRefs>
    <ds:schemaRef ds:uri="http://schemas.microsoft.com/office/2006/documentManagement/types"/>
    <ds:schemaRef ds:uri="http://purl.org/dc/dcmitype/"/>
    <ds:schemaRef ds:uri="http://purl.org/dc/terms/"/>
    <ds:schemaRef ds:uri="http://schemas.microsoft.com/sharepoint.v3"/>
    <ds:schemaRef ds:uri="http://schemas.microsoft.com/office/2006/metadata/properties"/>
    <ds:schemaRef ds:uri="http://schemas.microsoft.com/sharepoint/v3/fields"/>
    <ds:schemaRef ds:uri="http://schemas.microsoft.com/office/infopath/2007/PartnerControls"/>
    <ds:schemaRef ds:uri="http://www.w3.org/XML/1998/namespace"/>
    <ds:schemaRef ds:uri="http://schemas.microsoft.com/sharepoint/v3"/>
    <ds:schemaRef ds:uri="http://schemas.openxmlformats.org/package/2006/metadata/core-properties"/>
    <ds:schemaRef ds:uri="4ffa91fb-a0ff-4ac5-b2db-65c790d184a4"/>
    <ds:schemaRef ds:uri="b39f5709-1a81-4a8f-9e4f-78efd8cb472e"/>
    <ds:schemaRef ds:uri="a260071a-d966-4c0e-9d5d-078c3dd9e145"/>
    <ds:schemaRef ds:uri="http://purl.org/dc/elements/1.1/"/>
  </ds:schemaRefs>
</ds:datastoreItem>
</file>

<file path=customXml/itemProps3.xml><?xml version="1.0" encoding="utf-8"?>
<ds:datastoreItem xmlns:ds="http://schemas.openxmlformats.org/officeDocument/2006/customXml" ds:itemID="{98654C96-FA36-4896-B420-CF86843BAFD0}">
  <ds:schemaRefs>
    <ds:schemaRef ds:uri="http://schemas.microsoft.com/sharepoint/v3/contenttype/forms"/>
  </ds:schemaRefs>
</ds:datastoreItem>
</file>

<file path=customXml/itemProps4.xml><?xml version="1.0" encoding="utf-8"?>
<ds:datastoreItem xmlns:ds="http://schemas.openxmlformats.org/officeDocument/2006/customXml" ds:itemID="{A7880346-2C21-4AEA-9471-E04AB809FAB9}">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91</vt:i4>
      </vt:variant>
    </vt:vector>
  </HeadingPairs>
  <TitlesOfParts>
    <vt:vector size="105" baseType="lpstr">
      <vt:lpstr>Cover</vt:lpstr>
      <vt:lpstr>Contents</vt:lpstr>
      <vt:lpstr>Definitions</vt:lpstr>
      <vt:lpstr>Waste Types(to Hide)</vt:lpstr>
      <vt:lpstr>Site and Staff Requirements</vt:lpstr>
      <vt:lpstr>Supplies</vt:lpstr>
      <vt:lpstr>Tare Weights</vt:lpstr>
      <vt:lpstr>Sampling Plan &amp; Pre-Sort Weight</vt:lpstr>
      <vt:lpstr>Record Sort Data Day 1</vt:lpstr>
      <vt:lpstr>Record Sort Data Day 2</vt:lpstr>
      <vt:lpstr>Record Sort Data Day 3</vt:lpstr>
      <vt:lpstr>Record Sort Data Day 4</vt:lpstr>
      <vt:lpstr>Record Sort Data Day 5</vt:lpstr>
      <vt:lpstr>Data Analysis</vt:lpstr>
      <vt:lpstr>'Record Sort Data Day 1'!Electronics</vt:lpstr>
      <vt:lpstr>'Record Sort Data Day 2'!Electronics</vt:lpstr>
      <vt:lpstr>'Record Sort Data Day 3'!Electronics</vt:lpstr>
      <vt:lpstr>'Record Sort Data Day 4'!Electronics</vt:lpstr>
      <vt:lpstr>'Record Sort Data Day 5'!Electronics</vt:lpstr>
      <vt:lpstr>'Tare Weights'!Electronics</vt:lpstr>
      <vt:lpstr>Electronics</vt:lpstr>
      <vt:lpstr>'Record Sort Data Day 1'!Glass</vt:lpstr>
      <vt:lpstr>'Record Sort Data Day 2'!Glass</vt:lpstr>
      <vt:lpstr>'Record Sort Data Day 3'!Glass</vt:lpstr>
      <vt:lpstr>'Record Sort Data Day 4'!Glass</vt:lpstr>
      <vt:lpstr>'Record Sort Data Day 5'!Glass</vt:lpstr>
      <vt:lpstr>'Tare Weights'!Glass</vt:lpstr>
      <vt:lpstr>Glass</vt:lpstr>
      <vt:lpstr>'Record Sort Data Day 1'!Hazardous</vt:lpstr>
      <vt:lpstr>'Record Sort Data Day 2'!Hazardous</vt:lpstr>
      <vt:lpstr>'Record Sort Data Day 3'!Hazardous</vt:lpstr>
      <vt:lpstr>'Record Sort Data Day 4'!Hazardous</vt:lpstr>
      <vt:lpstr>'Record Sort Data Day 5'!Hazardous</vt:lpstr>
      <vt:lpstr>'Tare Weights'!Hazardous</vt:lpstr>
      <vt:lpstr>Hazardous</vt:lpstr>
      <vt:lpstr>'Record Sort Data Day 1'!Metals</vt:lpstr>
      <vt:lpstr>'Record Sort Data Day 2'!Metals</vt:lpstr>
      <vt:lpstr>'Record Sort Data Day 3'!Metals</vt:lpstr>
      <vt:lpstr>'Record Sort Data Day 4'!Metals</vt:lpstr>
      <vt:lpstr>'Record Sort Data Day 5'!Metals</vt:lpstr>
      <vt:lpstr>'Tare Weights'!Metals</vt:lpstr>
      <vt:lpstr>Metals</vt:lpstr>
      <vt:lpstr>'Record Sort Data Day 1'!Organics</vt:lpstr>
      <vt:lpstr>'Record Sort Data Day 2'!Organics</vt:lpstr>
      <vt:lpstr>'Record Sort Data Day 3'!Organics</vt:lpstr>
      <vt:lpstr>'Record Sort Data Day 4'!Organics</vt:lpstr>
      <vt:lpstr>'Record Sort Data Day 5'!Organics</vt:lpstr>
      <vt:lpstr>'Tare Weights'!Organics</vt:lpstr>
      <vt:lpstr>Organics</vt:lpstr>
      <vt:lpstr>'Record Sort Data Day 2'!Others</vt:lpstr>
      <vt:lpstr>'Record Sort Data Day 3'!Others</vt:lpstr>
      <vt:lpstr>'Record Sort Data Day 4'!Others</vt:lpstr>
      <vt:lpstr>'Record Sort Data Day 5'!Others</vt:lpstr>
      <vt:lpstr>'Tare Weights'!Others</vt:lpstr>
      <vt:lpstr>Others</vt:lpstr>
      <vt:lpstr>'Record Sort Data Day 1'!Paper</vt:lpstr>
      <vt:lpstr>'Record Sort Data Day 2'!Paper</vt:lpstr>
      <vt:lpstr>'Record Sort Data Day 3'!Paper</vt:lpstr>
      <vt:lpstr>'Record Sort Data Day 4'!Paper</vt:lpstr>
      <vt:lpstr>'Record Sort Data Day 5'!Paper</vt:lpstr>
      <vt:lpstr>'Tare Weights'!Paper</vt:lpstr>
      <vt:lpstr>Paper</vt:lpstr>
      <vt:lpstr>'Record Sort Data Day 1'!PlasticsDense</vt:lpstr>
      <vt:lpstr>'Record Sort Data Day 2'!PlasticsDense</vt:lpstr>
      <vt:lpstr>'Record Sort Data Day 3'!PlasticsDense</vt:lpstr>
      <vt:lpstr>'Record Sort Data Day 4'!PlasticsDense</vt:lpstr>
      <vt:lpstr>'Record Sort Data Day 5'!PlasticsDense</vt:lpstr>
      <vt:lpstr>'Tare Weights'!PlasticsDense</vt:lpstr>
      <vt:lpstr>PlasticsDense</vt:lpstr>
      <vt:lpstr>'Record Sort Data Day 1'!PlasticsFilms</vt:lpstr>
      <vt:lpstr>'Record Sort Data Day 2'!PlasticsFilms</vt:lpstr>
      <vt:lpstr>'Record Sort Data Day 3'!PlasticsFilms</vt:lpstr>
      <vt:lpstr>'Record Sort Data Day 4'!PlasticsFilms</vt:lpstr>
      <vt:lpstr>'Record Sort Data Day 5'!PlasticsFilms</vt:lpstr>
      <vt:lpstr>'Tare Weights'!PlasticsFilms</vt:lpstr>
      <vt:lpstr>PlasticsFilms</vt:lpstr>
      <vt:lpstr>'Record Sort Data Day 2'!RecordData</vt:lpstr>
      <vt:lpstr>'Record Sort Data Day 3'!RecordData</vt:lpstr>
      <vt:lpstr>'Record Sort Data Day 4'!RecordData</vt:lpstr>
      <vt:lpstr>'Record Sort Data Day 5'!RecordData</vt:lpstr>
      <vt:lpstr>'Sampling Plan &amp; Pre-Sort Weight'!RecordData</vt:lpstr>
      <vt:lpstr>'Tare Weights'!RecordData</vt:lpstr>
      <vt:lpstr>RecordData</vt:lpstr>
      <vt:lpstr>'Tare Weights'!TareWeights</vt:lpstr>
      <vt:lpstr>'Record Sort Data Day 1'!Textiles</vt:lpstr>
      <vt:lpstr>'Record Sort Data Day 2'!Textiles</vt:lpstr>
      <vt:lpstr>'Record Sort Data Day 3'!Textiles</vt:lpstr>
      <vt:lpstr>'Record Sort Data Day 4'!Textiles</vt:lpstr>
      <vt:lpstr>'Record Sort Data Day 5'!Textiles</vt:lpstr>
      <vt:lpstr>'Tare Weights'!Textiles</vt:lpstr>
      <vt:lpstr>Textiles</vt:lpstr>
      <vt:lpstr>'Record Sort Data Day 2'!WasteType</vt:lpstr>
      <vt:lpstr>'Record Sort Data Day 3'!WasteType</vt:lpstr>
      <vt:lpstr>'Record Sort Data Day 4'!WasteType</vt:lpstr>
      <vt:lpstr>'Record Sort Data Day 5'!WasteType</vt:lpstr>
      <vt:lpstr>'Sampling Plan &amp; Pre-Sort Weight'!WasteType</vt:lpstr>
      <vt:lpstr>'Tare Weights'!WasteType</vt:lpstr>
      <vt:lpstr>WasteType</vt:lpstr>
      <vt:lpstr>'Record Sort Data Day 1'!Wood</vt:lpstr>
      <vt:lpstr>'Record Sort Data Day 2'!Wood</vt:lpstr>
      <vt:lpstr>'Record Sort Data Day 3'!Wood</vt:lpstr>
      <vt:lpstr>'Record Sort Data Day 4'!Wood</vt:lpstr>
      <vt:lpstr>'Record Sort Data Day 5'!Wood</vt:lpstr>
      <vt:lpstr>'Tare Weights'!Wood</vt:lpstr>
      <vt:lpstr>Wood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2015-06-05T18:17:20Z</dcterms:created>
  <dcterms:modified xsi:type="dcterms:W3CDTF">2024-04-17T21:04:39Z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0x0101002F5B74281A7CE7429B78075E9E746D16</vt:lpwstr>
  </property>
  <property fmtid="{D5CDD505-2E9C-101B-9397-08002B2CF9AE}" pid="3" name="TaxKeyword">
    <vt:lpwstr/>
  </property>
  <property fmtid="{D5CDD505-2E9C-101B-9397-08002B2CF9AE}" pid="4" name="MediaServiceImageTags">
    <vt:lpwstr/>
  </property>
  <property fmtid="{D5CDD505-2E9C-101B-9397-08002B2CF9AE}" pid="5" name="e3f09c3df709400db2417a7161762d62">
    <vt:lpwstr/>
  </property>
  <property fmtid="{D5CDD505-2E9C-101B-9397-08002B2CF9AE}" pid="6" name="EPA_x0020_Subject">
    <vt:lpwstr/>
  </property>
  <property fmtid="{D5CDD505-2E9C-101B-9397-08002B2CF9AE}" pid="7" name="Document Type">
    <vt:lpwstr/>
  </property>
  <property fmtid="{D5CDD505-2E9C-101B-9397-08002B2CF9AE}" pid="8" name="EPA Subject">
    <vt:lpwstr/>
  </property>
</Properties>
</file>